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Fc7wSoCqO6/KrgmvuqC3oYeYSPq48oU7s8cxLZ6A8ngVcdH3dhI6EI9mfJ6lldngzoRi3GkId3MtXZ3WSkgdVA==" workbookSaltValue="E9zS7976DALjRy5KNldyiA==" workbookSpinCount="100000" lockStructure="1"/>
  <bookViews>
    <workbookView xWindow="-195" yWindow="285" windowWidth="29040" windowHeight="16440" tabRatio="891" activeTab="4"/>
  </bookViews>
  <sheets>
    <sheet name="Титул" sheetId="1" r:id="rId1"/>
    <sheet name="Прил_ПР" sheetId="2" r:id="rId2"/>
    <sheet name="Прил_ПР_Расчет" sheetId="3" r:id="rId3"/>
    <sheet name="Прил_ПЭ_Базовая часть" sheetId="4" r:id="rId4"/>
    <sheet name="Прил_ПЭ_Базовая часть_расчет" sheetId="5" r:id="rId5"/>
    <sheet name="Прил_5_1_ПЭ_Спецчасть_ИЛ" sheetId="6" state="hidden" r:id="rId6"/>
    <sheet name="Прил_5_1_ПЭ_Спецчасть_ИЛ_Расчет" sheetId="7" state="hidden" r:id="rId7"/>
    <sheet name="Прил_5_2_ПЭ_Спецчасть_ТиОЛ" sheetId="8" state="hidden" r:id="rId8"/>
    <sheet name="Прил_5_2_ПСпецчасть_ТиОЛ_Расчет" sheetId="9" state="hidden" r:id="rId9"/>
  </sheets>
  <definedNames>
    <definedName name="_xlnm._FilterDatabase" localSheetId="6" hidden="1">Прил_5_1_ПЭ_Спецчасть_ИЛ_Расчет!$A$1:$S$38</definedName>
    <definedName name="_xlnm._FilterDatabase" localSheetId="8" hidden="1">Прил_5_2_ПСпецчасть_ТиОЛ_Расчет!$B$1:$S$53</definedName>
    <definedName name="_xlnm._FilterDatabase" localSheetId="4" hidden="1">'Прил_ПЭ_Базовая часть_расчет'!$A$1:$S$53</definedName>
    <definedName name="_xlnm.Print_Titles" localSheetId="6">Прил_5_1_ПЭ_Спецчасть_ИЛ_Расчет!$1:$2</definedName>
    <definedName name="_xlnm.Print_Titles" localSheetId="8">Прил_5_2_ПСпецчасть_ТиОЛ_Расчет!$1:$2</definedName>
    <definedName name="_xlnm.Print_Titles" localSheetId="4">'Прил_ПЭ_Базовая часть_расчет'!$1:$2</definedName>
    <definedName name="_xlnm.Print_Area" localSheetId="5">Прил_5_1_ПЭ_Спецчасть_ИЛ!$A$1:$I$29</definedName>
    <definedName name="_xlnm.Print_Area" localSheetId="3">'Прил_ПЭ_Базовая часть'!$A$1:$I$32</definedName>
    <definedName name="_xlnm.Print_Area" localSheetId="4">'Прил_ПЭ_Базовая часть_расчет'!$A$1:$S$61</definedName>
    <definedName name="ПРГ1">Прил_ПР_Расчет!$F$3</definedName>
  </definedNames>
  <calcPr calcId="145621"/>
</workbook>
</file>

<file path=xl/calcChain.xml><?xml version="1.0" encoding="utf-8"?>
<calcChain xmlns="http://schemas.openxmlformats.org/spreadsheetml/2006/main">
  <c r="R61" i="9" l="1"/>
  <c r="Q61" i="9"/>
  <c r="P61" i="9"/>
  <c r="O61" i="9"/>
  <c r="N61" i="9"/>
  <c r="M61" i="9"/>
  <c r="L61" i="9"/>
  <c r="K61" i="9"/>
  <c r="J61" i="9"/>
  <c r="H61" i="9"/>
  <c r="G61" i="9"/>
  <c r="F61" i="9"/>
  <c r="R60" i="9"/>
  <c r="Q60" i="9"/>
  <c r="P60" i="9"/>
  <c r="O60" i="9"/>
  <c r="N60" i="9"/>
  <c r="M60" i="9"/>
  <c r="L60" i="9"/>
  <c r="K60" i="9"/>
  <c r="J60" i="9"/>
  <c r="H60" i="9"/>
  <c r="G60" i="9"/>
  <c r="F60" i="9"/>
  <c r="F58" i="9" s="1"/>
  <c r="R58" i="9"/>
  <c r="Q58" i="9"/>
  <c r="P58" i="9"/>
  <c r="O58" i="9"/>
  <c r="N58" i="9"/>
  <c r="M58" i="9"/>
  <c r="L58" i="9"/>
  <c r="K58" i="9"/>
  <c r="J58" i="9"/>
  <c r="I58" i="9"/>
  <c r="H58" i="9"/>
  <c r="G58" i="9"/>
  <c r="J57" i="9"/>
  <c r="J56" i="9"/>
  <c r="R54" i="9"/>
  <c r="Q54" i="9"/>
  <c r="P54" i="9"/>
  <c r="O54" i="9"/>
  <c r="N54" i="9"/>
  <c r="M54" i="9"/>
  <c r="L54" i="9"/>
  <c r="K54" i="9"/>
  <c r="I54" i="9"/>
  <c r="H54" i="9"/>
  <c r="G54" i="9"/>
  <c r="F54" i="9"/>
  <c r="R53" i="9"/>
  <c r="Q53" i="9"/>
  <c r="P53" i="9"/>
  <c r="O53" i="9"/>
  <c r="N53" i="9"/>
  <c r="M53" i="9"/>
  <c r="L53" i="9"/>
  <c r="K53" i="9"/>
  <c r="J53" i="9"/>
  <c r="H53" i="9"/>
  <c r="G53" i="9"/>
  <c r="F53" i="9"/>
  <c r="R52" i="9"/>
  <c r="Q52" i="9"/>
  <c r="P52" i="9"/>
  <c r="O52" i="9"/>
  <c r="N52" i="9"/>
  <c r="M52" i="9"/>
  <c r="L52" i="9"/>
  <c r="K52" i="9"/>
  <c r="J52" i="9"/>
  <c r="H52" i="9"/>
  <c r="H50" i="9" s="1"/>
  <c r="G52" i="9"/>
  <c r="F52" i="9"/>
  <c r="F50" i="9" s="1"/>
  <c r="R50" i="9"/>
  <c r="Q50" i="9"/>
  <c r="P50" i="9"/>
  <c r="O50" i="9"/>
  <c r="N50" i="9"/>
  <c r="M50" i="9"/>
  <c r="L50" i="9"/>
  <c r="K50" i="9"/>
  <c r="J50" i="9"/>
  <c r="I50" i="9"/>
  <c r="G50" i="9"/>
  <c r="R49" i="9"/>
  <c r="Q49" i="9"/>
  <c r="P49" i="9"/>
  <c r="O49" i="9"/>
  <c r="N49" i="9"/>
  <c r="M49" i="9"/>
  <c r="L49" i="9"/>
  <c r="K49" i="9"/>
  <c r="J49" i="9"/>
  <c r="H49" i="9"/>
  <c r="G49" i="9"/>
  <c r="F49" i="9"/>
  <c r="R48" i="9"/>
  <c r="Q48" i="9"/>
  <c r="P48" i="9"/>
  <c r="O48" i="9"/>
  <c r="N48" i="9"/>
  <c r="M48" i="9"/>
  <c r="L48" i="9"/>
  <c r="K48" i="9"/>
  <c r="J48" i="9"/>
  <c r="H48" i="9"/>
  <c r="G48" i="9"/>
  <c r="F48" i="9"/>
  <c r="R47" i="9"/>
  <c r="Q47" i="9"/>
  <c r="P47" i="9"/>
  <c r="O47" i="9"/>
  <c r="N47" i="9"/>
  <c r="M47" i="9"/>
  <c r="L47" i="9"/>
  <c r="K47" i="9"/>
  <c r="J47" i="9"/>
  <c r="H47" i="9"/>
  <c r="G47" i="9"/>
  <c r="F47" i="9"/>
  <c r="R46" i="9"/>
  <c r="Q46" i="9"/>
  <c r="P46" i="9"/>
  <c r="O46" i="9"/>
  <c r="N46" i="9"/>
  <c r="M46" i="9"/>
  <c r="L46" i="9"/>
  <c r="K46" i="9"/>
  <c r="J46" i="9"/>
  <c r="H46" i="9"/>
  <c r="G46" i="9"/>
  <c r="F46" i="9"/>
  <c r="R45" i="9"/>
  <c r="Q45" i="9"/>
  <c r="P45" i="9"/>
  <c r="O45" i="9"/>
  <c r="N45" i="9"/>
  <c r="M45" i="9"/>
  <c r="L45" i="9"/>
  <c r="K45" i="9"/>
  <c r="J45" i="9"/>
  <c r="H45" i="9"/>
  <c r="G45" i="9"/>
  <c r="F45" i="9"/>
  <c r="R44" i="9"/>
  <c r="Q44" i="9"/>
  <c r="P44" i="9"/>
  <c r="O44" i="9"/>
  <c r="N44" i="9"/>
  <c r="M44" i="9"/>
  <c r="L44" i="9"/>
  <c r="K44" i="9"/>
  <c r="J44" i="9"/>
  <c r="H44" i="9"/>
  <c r="G44" i="9"/>
  <c r="G37" i="9" s="1"/>
  <c r="F44" i="9"/>
  <c r="R37" i="9"/>
  <c r="Q37" i="9"/>
  <c r="P37" i="9"/>
  <c r="O37" i="9"/>
  <c r="N37" i="9"/>
  <c r="M37" i="9"/>
  <c r="L37" i="9"/>
  <c r="K37" i="9"/>
  <c r="J37" i="9"/>
  <c r="E19" i="8" s="1"/>
  <c r="I37" i="9"/>
  <c r="H37" i="9"/>
  <c r="F37" i="9"/>
  <c r="R32" i="9"/>
  <c r="Q32" i="9"/>
  <c r="P32" i="9"/>
  <c r="O32" i="9"/>
  <c r="N32" i="9"/>
  <c r="M32" i="9"/>
  <c r="L32" i="9"/>
  <c r="K32" i="9"/>
  <c r="J32" i="9"/>
  <c r="I32" i="9"/>
  <c r="H32" i="9"/>
  <c r="G32" i="9"/>
  <c r="F32" i="9"/>
  <c r="J28" i="9"/>
  <c r="J27" i="9"/>
  <c r="J26" i="9"/>
  <c r="J22" i="9"/>
  <c r="R17" i="9"/>
  <c r="Q17" i="9"/>
  <c r="P17" i="9"/>
  <c r="O17" i="9"/>
  <c r="N17" i="9"/>
  <c r="M17" i="9"/>
  <c r="L17" i="9"/>
  <c r="K17" i="9"/>
  <c r="I17" i="9"/>
  <c r="H17" i="9"/>
  <c r="G17" i="9"/>
  <c r="F17" i="9"/>
  <c r="J16" i="9"/>
  <c r="J15" i="9"/>
  <c r="J8" i="9" s="1"/>
  <c r="E16" i="8" s="1"/>
  <c r="R8" i="9"/>
  <c r="Q8" i="9"/>
  <c r="P8" i="9"/>
  <c r="O8" i="9"/>
  <c r="N8" i="9"/>
  <c r="M8" i="9"/>
  <c r="L8" i="9"/>
  <c r="K8" i="9"/>
  <c r="I8" i="9"/>
  <c r="H8" i="9"/>
  <c r="G8" i="9"/>
  <c r="F8" i="9"/>
  <c r="J7" i="9"/>
  <c r="J6" i="9"/>
  <c r="R3" i="9"/>
  <c r="Q3" i="9"/>
  <c r="P3" i="9"/>
  <c r="O3" i="9"/>
  <c r="N3" i="9"/>
  <c r="M3" i="9"/>
  <c r="L3" i="9"/>
  <c r="K3" i="9"/>
  <c r="I3" i="9"/>
  <c r="H3" i="9"/>
  <c r="G3" i="9"/>
  <c r="F3" i="9"/>
  <c r="E22" i="8"/>
  <c r="D22" i="8"/>
  <c r="C22" i="8"/>
  <c r="B22" i="8"/>
  <c r="D21" i="8"/>
  <c r="C21" i="8"/>
  <c r="B21" i="8"/>
  <c r="E20" i="8"/>
  <c r="D20" i="8"/>
  <c r="C20" i="8"/>
  <c r="B20" i="8"/>
  <c r="D19" i="8"/>
  <c r="C19" i="8"/>
  <c r="B19" i="8"/>
  <c r="E18" i="8"/>
  <c r="D18" i="8"/>
  <c r="C18" i="8"/>
  <c r="B18" i="8"/>
  <c r="D17" i="8"/>
  <c r="C17" i="8"/>
  <c r="B17" i="8"/>
  <c r="D16" i="8"/>
  <c r="C16" i="8"/>
  <c r="B16" i="8"/>
  <c r="D15" i="8"/>
  <c r="C15" i="8"/>
  <c r="B15" i="8"/>
  <c r="J50" i="7"/>
  <c r="J49" i="7"/>
  <c r="R47" i="7"/>
  <c r="Q47" i="7"/>
  <c r="P47" i="7"/>
  <c r="O47" i="7"/>
  <c r="N47" i="7"/>
  <c r="M47" i="7"/>
  <c r="L47" i="7"/>
  <c r="K47" i="7"/>
  <c r="I47" i="7"/>
  <c r="D21" i="6" s="1"/>
  <c r="H47" i="7"/>
  <c r="G47" i="7"/>
  <c r="F47" i="7"/>
  <c r="J46" i="7"/>
  <c r="R45" i="7"/>
  <c r="Q45" i="7"/>
  <c r="Q43" i="7" s="1"/>
  <c r="P45" i="7"/>
  <c r="O45" i="7"/>
  <c r="O43" i="7" s="1"/>
  <c r="N45" i="7"/>
  <c r="M45" i="7"/>
  <c r="M43" i="7" s="1"/>
  <c r="L45" i="7"/>
  <c r="K45" i="7"/>
  <c r="K43" i="7" s="1"/>
  <c r="J45" i="7"/>
  <c r="H45" i="7"/>
  <c r="G45" i="7"/>
  <c r="R43" i="7"/>
  <c r="P43" i="7"/>
  <c r="N43" i="7"/>
  <c r="L43" i="7"/>
  <c r="J43" i="7"/>
  <c r="E20" i="6" s="1"/>
  <c r="I43" i="7"/>
  <c r="H43" i="7"/>
  <c r="G43" i="7"/>
  <c r="F43" i="7"/>
  <c r="J42" i="7"/>
  <c r="J41" i="7"/>
  <c r="J39" i="7" s="1"/>
  <c r="E19" i="6" s="1"/>
  <c r="R39" i="7"/>
  <c r="Q39" i="7"/>
  <c r="P39" i="7"/>
  <c r="O39" i="7"/>
  <c r="N39" i="7"/>
  <c r="M39" i="7"/>
  <c r="L39" i="7"/>
  <c r="K39" i="7"/>
  <c r="I39" i="7"/>
  <c r="D19" i="6" s="1"/>
  <c r="H39" i="7"/>
  <c r="G39" i="7"/>
  <c r="F39" i="7"/>
  <c r="R38" i="7"/>
  <c r="Q38" i="7"/>
  <c r="P38" i="7"/>
  <c r="O38" i="7"/>
  <c r="N38" i="7"/>
  <c r="M38" i="7"/>
  <c r="L38" i="7"/>
  <c r="K38" i="7"/>
  <c r="J38" i="7"/>
  <c r="H38" i="7"/>
  <c r="G38" i="7"/>
  <c r="F38" i="7"/>
  <c r="R37" i="7"/>
  <c r="Q37" i="7"/>
  <c r="P37" i="7"/>
  <c r="O37" i="7"/>
  <c r="N37" i="7"/>
  <c r="M37" i="7"/>
  <c r="L37" i="7"/>
  <c r="K37" i="7"/>
  <c r="J37" i="7"/>
  <c r="H37" i="7"/>
  <c r="G37" i="7"/>
  <c r="F37" i="7"/>
  <c r="R36" i="7"/>
  <c r="Q36" i="7"/>
  <c r="P36" i="7"/>
  <c r="O36" i="7"/>
  <c r="N36" i="7"/>
  <c r="M36" i="7"/>
  <c r="L36" i="7"/>
  <c r="K36" i="7"/>
  <c r="J36" i="7"/>
  <c r="H36" i="7"/>
  <c r="G36" i="7"/>
  <c r="F36" i="7"/>
  <c r="R35" i="7"/>
  <c r="Q35" i="7"/>
  <c r="P35" i="7"/>
  <c r="O35" i="7"/>
  <c r="N35" i="7"/>
  <c r="M35" i="7"/>
  <c r="L35" i="7"/>
  <c r="K35" i="7"/>
  <c r="J35" i="7"/>
  <c r="J28" i="7" s="1"/>
  <c r="E18" i="6" s="1"/>
  <c r="H35" i="7"/>
  <c r="G35" i="7"/>
  <c r="F35" i="7"/>
  <c r="R28" i="7"/>
  <c r="Q28" i="7"/>
  <c r="P28" i="7"/>
  <c r="O28" i="7"/>
  <c r="N28" i="7"/>
  <c r="M28" i="7"/>
  <c r="L28" i="7"/>
  <c r="K28" i="7"/>
  <c r="H28" i="7"/>
  <c r="G28" i="7"/>
  <c r="F28" i="7"/>
  <c r="J24" i="7"/>
  <c r="J23" i="7"/>
  <c r="J22" i="7"/>
  <c r="R21" i="7"/>
  <c r="Q21" i="7"/>
  <c r="P21" i="7"/>
  <c r="O21" i="7"/>
  <c r="N21" i="7"/>
  <c r="M21" i="7"/>
  <c r="L21" i="7"/>
  <c r="K21" i="7"/>
  <c r="I21" i="7"/>
  <c r="D17" i="6" s="1"/>
  <c r="H21" i="7"/>
  <c r="G21" i="7"/>
  <c r="F21" i="7"/>
  <c r="R20" i="7"/>
  <c r="Q20" i="7"/>
  <c r="P20" i="7"/>
  <c r="O20" i="7"/>
  <c r="N20" i="7"/>
  <c r="M20" i="7"/>
  <c r="L20" i="7"/>
  <c r="K20" i="7"/>
  <c r="J20" i="7"/>
  <c r="H20" i="7"/>
  <c r="G20" i="7"/>
  <c r="F20" i="7"/>
  <c r="R19" i="7"/>
  <c r="Q19" i="7"/>
  <c r="P19" i="7"/>
  <c r="O19" i="7"/>
  <c r="N19" i="7"/>
  <c r="M19" i="7"/>
  <c r="L19" i="7"/>
  <c r="K19" i="7"/>
  <c r="J19" i="7"/>
  <c r="H19" i="7"/>
  <c r="G19" i="7"/>
  <c r="G17" i="7" s="1"/>
  <c r="F19" i="7"/>
  <c r="R17" i="7"/>
  <c r="Q17" i="7"/>
  <c r="P17" i="7"/>
  <c r="O17" i="7"/>
  <c r="N17" i="7"/>
  <c r="M17" i="7"/>
  <c r="L17" i="7"/>
  <c r="K17" i="7"/>
  <c r="J17" i="7"/>
  <c r="E16" i="6" s="1"/>
  <c r="I17" i="7"/>
  <c r="H17" i="7"/>
  <c r="F17" i="7"/>
  <c r="R16" i="7"/>
  <c r="Q16" i="7"/>
  <c r="P16" i="7"/>
  <c r="O16" i="7"/>
  <c r="N16" i="7"/>
  <c r="M16" i="7"/>
  <c r="L16" i="7"/>
  <c r="K16" i="7"/>
  <c r="J16" i="7"/>
  <c r="H16" i="7"/>
  <c r="G16" i="7"/>
  <c r="F16" i="7"/>
  <c r="R15" i="7"/>
  <c r="Q15" i="7"/>
  <c r="Q12" i="7" s="1"/>
  <c r="P15" i="7"/>
  <c r="O15" i="7"/>
  <c r="O12" i="7" s="1"/>
  <c r="N15" i="7"/>
  <c r="M15" i="7"/>
  <c r="M12" i="7" s="1"/>
  <c r="L15" i="7"/>
  <c r="K15" i="7"/>
  <c r="K12" i="7" s="1"/>
  <c r="J15" i="7"/>
  <c r="H15" i="7"/>
  <c r="H12" i="7" s="1"/>
  <c r="G15" i="7"/>
  <c r="F15" i="7"/>
  <c r="R12" i="7"/>
  <c r="P12" i="7"/>
  <c r="N12" i="7"/>
  <c r="L12" i="7"/>
  <c r="I12" i="7"/>
  <c r="D15" i="6" s="1"/>
  <c r="G12" i="7"/>
  <c r="F12" i="7"/>
  <c r="R3" i="7"/>
  <c r="Q3" i="7"/>
  <c r="P3" i="7"/>
  <c r="O3" i="7"/>
  <c r="N3" i="7"/>
  <c r="M3" i="7"/>
  <c r="L3" i="7"/>
  <c r="K3" i="7"/>
  <c r="J3" i="7"/>
  <c r="I3" i="7"/>
  <c r="D14" i="6" s="1"/>
  <c r="H3" i="7"/>
  <c r="G3" i="7"/>
  <c r="F3" i="7"/>
  <c r="C21" i="6"/>
  <c r="B21" i="6"/>
  <c r="D20" i="6"/>
  <c r="C20" i="6"/>
  <c r="B20" i="6"/>
  <c r="C19" i="6"/>
  <c r="B19" i="6"/>
  <c r="D18" i="6"/>
  <c r="C18" i="6"/>
  <c r="B18" i="6"/>
  <c r="C17" i="6"/>
  <c r="B17" i="6"/>
  <c r="D16" i="6"/>
  <c r="C16" i="6"/>
  <c r="B16" i="6"/>
  <c r="C15" i="6"/>
  <c r="B15" i="6"/>
  <c r="E14" i="6"/>
  <c r="C14" i="6"/>
  <c r="B14" i="6"/>
  <c r="R53" i="5"/>
  <c r="Q53" i="5"/>
  <c r="P53" i="5"/>
  <c r="O53" i="5"/>
  <c r="N53" i="5"/>
  <c r="M53" i="5"/>
  <c r="L53" i="5"/>
  <c r="K53" i="5"/>
  <c r="J53" i="5"/>
  <c r="H53" i="5"/>
  <c r="G53" i="5"/>
  <c r="F53" i="5"/>
  <c r="R52" i="5"/>
  <c r="Q52" i="5"/>
  <c r="P52" i="5"/>
  <c r="O52" i="5"/>
  <c r="N52" i="5"/>
  <c r="M52" i="5"/>
  <c r="L52" i="5"/>
  <c r="K52" i="5"/>
  <c r="J52" i="5"/>
  <c r="H52" i="5"/>
  <c r="H50" i="5" s="1"/>
  <c r="G52" i="5"/>
  <c r="G50" i="5" s="1"/>
  <c r="F52" i="5"/>
  <c r="R50" i="5"/>
  <c r="Q50" i="5"/>
  <c r="P50" i="5"/>
  <c r="O50" i="5"/>
  <c r="N50" i="5"/>
  <c r="M50" i="5"/>
  <c r="L50" i="5"/>
  <c r="K50" i="5"/>
  <c r="J50" i="5"/>
  <c r="E20" i="4" s="1"/>
  <c r="I50" i="5"/>
  <c r="F50" i="5"/>
  <c r="R48" i="5"/>
  <c r="Q48" i="5"/>
  <c r="P48" i="5"/>
  <c r="O48" i="5"/>
  <c r="N48" i="5"/>
  <c r="M48" i="5"/>
  <c r="L48" i="5"/>
  <c r="K48" i="5"/>
  <c r="J48" i="5"/>
  <c r="H48" i="5"/>
  <c r="G48" i="5"/>
  <c r="F48" i="5"/>
  <c r="R47" i="5"/>
  <c r="Q47" i="5"/>
  <c r="P47" i="5"/>
  <c r="O47" i="5"/>
  <c r="N47" i="5"/>
  <c r="M47" i="5"/>
  <c r="L47" i="5"/>
  <c r="K47" i="5"/>
  <c r="J47" i="5"/>
  <c r="H47" i="5"/>
  <c r="H45" i="5" s="1"/>
  <c r="G47" i="5"/>
  <c r="F47" i="5"/>
  <c r="F45" i="5" s="1"/>
  <c r="R45" i="5"/>
  <c r="Q45" i="5"/>
  <c r="P45" i="5"/>
  <c r="O45" i="5"/>
  <c r="N45" i="5"/>
  <c r="M45" i="5"/>
  <c r="L45" i="5"/>
  <c r="K45" i="5"/>
  <c r="J45" i="5"/>
  <c r="E18" i="4" s="1"/>
  <c r="I45" i="5"/>
  <c r="D18" i="4" s="1"/>
  <c r="G45" i="5"/>
  <c r="R38" i="5"/>
  <c r="Q38" i="5"/>
  <c r="P38" i="5"/>
  <c r="O38" i="5"/>
  <c r="N38" i="5"/>
  <c r="M38" i="5"/>
  <c r="L38" i="5"/>
  <c r="K38" i="5"/>
  <c r="J38" i="5"/>
  <c r="E17" i="4" s="1"/>
  <c r="I38" i="5"/>
  <c r="D17" i="4" s="1"/>
  <c r="H38" i="5"/>
  <c r="G38" i="5"/>
  <c r="F38" i="5"/>
  <c r="R31" i="5"/>
  <c r="Q31" i="5"/>
  <c r="P31" i="5"/>
  <c r="O31" i="5"/>
  <c r="O29" i="5" s="1"/>
  <c r="N31" i="5"/>
  <c r="M31" i="5"/>
  <c r="M29" i="5" s="1"/>
  <c r="L31" i="5"/>
  <c r="K31" i="5"/>
  <c r="K29" i="5" s="1"/>
  <c r="J31" i="5"/>
  <c r="J29" i="5" s="1"/>
  <c r="E16" i="4" s="1"/>
  <c r="H31" i="5"/>
  <c r="H29" i="5" s="1"/>
  <c r="G31" i="5"/>
  <c r="F31" i="5"/>
  <c r="F29" i="5" s="1"/>
  <c r="R29" i="5"/>
  <c r="Q29" i="5"/>
  <c r="P29" i="5"/>
  <c r="N29" i="5"/>
  <c r="L29" i="5"/>
  <c r="I29" i="5"/>
  <c r="D16" i="4" s="1"/>
  <c r="G29" i="5"/>
  <c r="T26" i="5"/>
  <c r="J21" i="5"/>
  <c r="J17" i="5"/>
  <c r="J16" i="5" s="1"/>
  <c r="J11" i="5"/>
  <c r="J5" i="5"/>
  <c r="R3" i="5"/>
  <c r="Q3" i="5"/>
  <c r="P3" i="5"/>
  <c r="O3" i="5"/>
  <c r="N3" i="5"/>
  <c r="M3" i="5"/>
  <c r="L3" i="5"/>
  <c r="K3" i="5"/>
  <c r="H3" i="5"/>
  <c r="G3" i="5"/>
  <c r="F3" i="5"/>
  <c r="D20" i="4"/>
  <c r="C20" i="4"/>
  <c r="B20" i="4"/>
  <c r="E19" i="4"/>
  <c r="D19" i="4"/>
  <c r="C19" i="4"/>
  <c r="B19" i="4"/>
  <c r="A19" i="4"/>
  <c r="C18" i="4"/>
  <c r="B18" i="4"/>
  <c r="C17" i="4"/>
  <c r="B17" i="4"/>
  <c r="C16" i="4"/>
  <c r="B16" i="4"/>
  <c r="D15" i="4"/>
  <c r="C15" i="4"/>
  <c r="B15" i="4"/>
  <c r="G3" i="3"/>
  <c r="E15" i="2" s="1"/>
  <c r="E16" i="2"/>
  <c r="D16" i="2"/>
  <c r="C16" i="2"/>
  <c r="B16" i="2"/>
  <c r="A16" i="2"/>
  <c r="D15" i="2"/>
  <c r="C15" i="2"/>
  <c r="B15" i="2"/>
  <c r="A15" i="2"/>
  <c r="J4" i="5" l="1"/>
  <c r="J13" i="7" s="1"/>
  <c r="J3" i="5"/>
  <c r="E15" i="4" s="1"/>
  <c r="J21" i="7"/>
  <c r="E17" i="6" s="1"/>
  <c r="J47" i="7"/>
  <c r="E21" i="6" s="1"/>
  <c r="J3" i="9"/>
  <c r="E15" i="8" s="1"/>
  <c r="J17" i="9"/>
  <c r="E17" i="8" s="1"/>
  <c r="J54" i="9"/>
  <c r="E21" i="8" s="1"/>
  <c r="J12" i="7"/>
  <c r="E15" i="6" s="1"/>
</calcChain>
</file>

<file path=xl/sharedStrings.xml><?xml version="1.0" encoding="utf-8"?>
<sst xmlns="http://schemas.openxmlformats.org/spreadsheetml/2006/main" count="1098" uniqueCount="620">
  <si>
    <t>ПРОГРАММА СТРАТЕГИЧЕСКОГО АКАДЕМИЧЕСКОГО ЛИДЕРСТВА "ПРИОРИТЕТ-2030"</t>
  </si>
  <si>
    <t>КОНФИДЕНЦИАЛЬНОСТЬ ГАРАНТИРУЕТСЯ ПОЛУЧАТЕЛЕМ ИНФОРМАЦИИ</t>
  </si>
  <si>
    <t>ФОРМА ПРЕДОСТАВЛЯЕТСЯ В ЛИЧНОМ КАБИНЕТЕ ИНФОРМАЦИОННОЙ СИСТЕМЫ "ПРИОРИТЕТ-2030"</t>
  </si>
  <si>
    <t>ОТЧЕТ О ДОСТИЖЕНИИ ХАРАКТЕРИСТИК (ПОКАЗАТЕЛЕЙ, НЕОБХОДИМЫХ ДЛЯ ДОСТИЖЕНИЯ РЕЗУЛЬТАТА ПРЕДОСТАВЛЕНИЯ ГРАНТА) И ПОКАЗАТЕЛЕЙ РЕЗУЛЬТАТА</t>
  </si>
  <si>
    <t>ОТЧЕТ О ДОСТИЖЕНИИ ЗНАЧЕНИЙ ПОКАЗАТЕЛЕЙ ЭФФЕКТИВНОСТИ</t>
  </si>
  <si>
    <t>за январь-декабрь 2023 год</t>
  </si>
  <si>
    <t>(нарастающим итогом)</t>
  </si>
  <si>
    <t>Предоставляют:</t>
  </si>
  <si>
    <t>Сроки предоставления</t>
  </si>
  <si>
    <t xml:space="preserve">Университеты - участники программы стратегического академического лидерства </t>
  </si>
  <si>
    <t>на позднее 20 февраля после 
отчетного периода</t>
  </si>
  <si>
    <t>"Приоритет-2030" - получатели грантов в форме субсидии</t>
  </si>
  <si>
    <t>Годовая</t>
  </si>
  <si>
    <t>Код отчитывающейся организации по ОКПО (для обособленного подразделения юридического лица - идентификационный номер)</t>
  </si>
  <si>
    <t>Код территории 
по ОКТМО</t>
  </si>
  <si>
    <t>Наименование университета</t>
  </si>
  <si>
    <t>Федеральное государственное бюджетное образовательное учреждение высшего образование «Казанский государственный энергетический университет»</t>
  </si>
  <si>
    <t>ИНН</t>
  </si>
  <si>
    <t>1656019286</t>
  </si>
  <si>
    <t>Достоверность сведений представленных в настоящих отчетах подтверждаю.</t>
  </si>
  <si>
    <t>Отчет о достижении значений показателей, необходимых для достижения результата предоставления гранта</t>
  </si>
  <si>
    <t>КОДЫ</t>
  </si>
  <si>
    <t>по состоянию на 31 декабря 2023 г.</t>
  </si>
  <si>
    <t>Дата</t>
  </si>
  <si>
    <t>по Сводному  реестру</t>
  </si>
  <si>
    <t xml:space="preserve">Наименование получателя: </t>
  </si>
  <si>
    <t xml:space="preserve">Наименование главного распорядителя 
средств федерального бюджета                                                                                                МИНИСТЕРСТВО НАУКИ И ВЫСШЕГО ОБРАЗОВАНИЯ РОССИЙСКОЙ ФЕДЕРАЦИИ </t>
  </si>
  <si>
    <t>по БК</t>
  </si>
  <si>
    <t>по ОКЕИ</t>
  </si>
  <si>
    <t xml:space="preserve">    (Министерство, Агентство, Служба, иной орган (организация)   </t>
  </si>
  <si>
    <t>Наименование федерального проекта                                                                          Федеральный проект "Развитие интеграционных процессов в сфере науки, высшего образования и индустрии"</t>
  </si>
  <si>
    <t>Вид документа    0 ____________________________________________________________________________________________________________________________________________________________________________________________</t>
  </si>
  <si>
    <t>(первичный - «0», уточненный - «1», «2», «3», «…»)</t>
  </si>
  <si>
    <t>№</t>
  </si>
  <si>
    <t>Наименование показателя</t>
  </si>
  <si>
    <t>Ед. изм.</t>
  </si>
  <si>
    <t>Плановые значения на 31.12.2023</t>
  </si>
  <si>
    <t>Фактически достигнутые значения по состоянию 
на 31.12.2023</t>
  </si>
  <si>
    <t>Показатель</t>
  </si>
  <si>
    <t>Методика</t>
  </si>
  <si>
    <t>№ строки</t>
  </si>
  <si>
    <t>Единица
измерения</t>
  </si>
  <si>
    <t>Фактически достигнутые значения на 31.12.2023</t>
  </si>
  <si>
    <t>Индекс переменной</t>
  </si>
  <si>
    <t>А</t>
  </si>
  <si>
    <t>B</t>
  </si>
  <si>
    <t>ПРГ1</t>
  </si>
  <si>
    <t>Численность лиц, прошедших обучение по дополнительным профессиональным программам в образовательной организации высшего образования (далее - университет), в том числе посредством онлайн-курсов</t>
  </si>
  <si>
    <t>Количество лиц, завершивших обучение по программам повышения квалификации и (или) программам профессиональной переподготовки, в том числе посредством онлайн-курсов, прошедших итоговую аттестацию, которым были выданы удостоверения о повышении квалификации и (или) дипломы о профессиональной переподготовке в отчетном году.</t>
  </si>
  <si>
    <t>01</t>
  </si>
  <si>
    <t>Человек</t>
  </si>
  <si>
    <t>Если только Базовая часть = М__т_2_2__с_04__г_6__ц_6_б + М__т_2_2__с_05__г_6__ц_6_б, иначе ПРГ1</t>
  </si>
  <si>
    <t>в том числе:
Численность лиц, прошедших обучение по программам повышения квалификации</t>
  </si>
  <si>
    <t>на 1 число месяца, следующего за отчетным периодом
1-Мониторинг табл.2.2 стр.4 гр.6</t>
  </si>
  <si>
    <t>01_01</t>
  </si>
  <si>
    <t>Численность лиц, прошедших обучение по программам профессиональной переподготовки</t>
  </si>
  <si>
    <t>на 1 число месяца, следующего за отчетным периодом
1-Мониторинг табл.2.2 стр.5 гр.6</t>
  </si>
  <si>
    <t>01_02</t>
  </si>
  <si>
    <t>ПРГ2</t>
  </si>
  <si>
    <t>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образовательных организаций высшего образования для оказания поддержки программ развития образовательных организаций высшего образования в рамках реализации программы стратегического академического лидерства "Приоритет-2030", утвержденных постановлением Правительства Российской Федерации от 13 мая 2021 г. N 729 (далее - Правила проведения отбора)</t>
  </si>
  <si>
    <t>Суммарное количество реализованных университетом в отчетном году проектов, в том числе с участием членов консорциума (консорциумов), 
в рамках реализации мероприятий программы развития университета, предусмотренных пунктом 5 Правил проведения отбора, результатом которых стало создание уникального результата, продукта, услуги, предусмотренных в программе развития университета, в том числе создание:
а) совместных подразделений (организаций), деятельность которых направлена на реализацию образовательной, научной и (или) инновационной деятельности;
б) результатов интеллектуальной деятельности и приравненных к ним продуктов, работ, услуг, которым предоставляется правовая охрана;
в) результатов инновационной деятельности, получивших патентную защиту в Российской Федерации и (или) за рубежом и (или) переданных по лицензионному соглашению российским или зарубежным организациям;
г) новых образовательных программ среднего профессионального образования, высшего и дополнительного профессионального образования в интересах научно-технологического развития Российской Федерации, субъектов Российской Федерации, отраслей экономики и социальной сферы, а также образовательных программ, получение образования по которым связано с формированием цифровых компетенций и навыков использования и освоения новых цифровых технологий;
д) программного обеспечения, баз данных, систем управления обучением и иных результатов интеллектуальной деятельности, обеспечивающих цифровую трансформацию университета;
е) фондов, краудсорсинговых и иных социально-ориентированных платформ, в том числе предусматривающих взаимодействие с работниками, обучающимися и выпускниками университета;
ж) программ внутрироссийской и международной академической мобильности научно-педагогических работников и обучающихся.</t>
  </si>
  <si>
    <t>02</t>
  </si>
  <si>
    <t xml:space="preserve">Единица  </t>
  </si>
  <si>
    <t>Если только Базовая часть = ПРГ2_б, иначе ПРГ2</t>
  </si>
  <si>
    <t>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базовую часть гранта</t>
  </si>
  <si>
    <t>ИНН*</t>
  </si>
  <si>
    <t>Наименование получателя: Федеральное государственное бюджетное образовательное учреждение высшего образование «Казанский государственный энергетический университет»</t>
  </si>
  <si>
    <t>по БК**</t>
  </si>
  <si>
    <t>Наименование федерального проекта**                                                                          Федеральный проект "Развитие интеграционных процессов в сфере науки, высшего образования и индустрии"</t>
  </si>
  <si>
    <t>(первичный - «0», уточненный - «1», «2», «3», «…»)***</t>
  </si>
  <si>
    <t>Р1_б</t>
  </si>
  <si>
    <t>Р2_б</t>
  </si>
  <si>
    <t>Р3_б</t>
  </si>
  <si>
    <t>Р4_б</t>
  </si>
  <si>
    <t>Р6_б (М2)</t>
  </si>
  <si>
    <t>* Заполняется в случае, если Получателем является физическое лицо.</t>
  </si>
  <si>
    <t>** Указывается в случае, если грант предоставляется в целях достижения результатов федерального проекта. В кодовой зоне указываются 4 и 5 разряды целевой статьи расходов федерального бюджета.</t>
  </si>
  <si>
    <t>*** При представлении уточненного отчета указывается номер корректировки (например, «1», «2», «3», «…»).</t>
  </si>
  <si>
    <t>Плановые значения 
на 31.12.2023</t>
  </si>
  <si>
    <t>В</t>
  </si>
  <si>
    <t>Объем научно-исследовательских и опытно-конструкторских работ (далее - НИОКР) в расчете на одного научно-педагогического работника (далее - НПР)</t>
  </si>
  <si>
    <t xml:space="preserve">Отношение общего объема средств, поступивших за отчетный год от выполнения НИОКР, к численности НПР в отчетном году.
Для образовательных организаций высшего образования (далее - университет), у которых доля студентов, зачисленных на первый курс в году, предшествующем году проведения отбора,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 составляет не менее 60 процентов от численности студентов, зачисленных на первый курс в году, предшествующем году проведения отбора:
Отношение общего объема средств, поступивших за отчетный год от выполнения НИОКР и творческих проектов, к численности НПР.
</t>
  </si>
  <si>
    <t>04</t>
  </si>
  <si>
    <t>тыс. рублей</t>
  </si>
  <si>
    <t>Объем средств от НИОКР</t>
  </si>
  <si>
    <t>Объем средств, полученный от выполнения НИОКР определяется как сумма: 
1-Мониторинг  табл. 6.1 стр. (02+06) гр.10
Для университетов творческой направленности как сумма:
1-Мониторинг табл. 6.1 стр. (02+06) гр.10 + стр.01 гр.13 
Сведения приводятся на 1 число месяца, следующего за отчетным периодом</t>
  </si>
  <si>
    <t>04_01</t>
  </si>
  <si>
    <t>Об_НИОКР_и_ТВ</t>
  </si>
  <si>
    <t>Объем средств бюджетов всех уровней (субсидий) - всего</t>
  </si>
  <si>
    <t>1-Мониторинг  табл. 6.1 стр.02 гр. 10</t>
  </si>
  <si>
    <t>04_02</t>
  </si>
  <si>
    <t>-</t>
  </si>
  <si>
    <t>М__т_6_1__с_02__г_10__ц_47</t>
  </si>
  <si>
    <t>в том числе бюджета:
федерального</t>
  </si>
  <si>
    <t>1-Мониторинг  табл. 6.1 стр.03 гр. 10</t>
  </si>
  <si>
    <t>04_03</t>
  </si>
  <si>
    <t>М__т_6_1__с_03__г_10__ц_47</t>
  </si>
  <si>
    <t>из него:
средства, выделенные в рамках базовой и/или специальной части гранта  по программе "Приоритет-2030"</t>
  </si>
  <si>
    <t>Данные заполняет вуз
Указываются средства,  выделенные по разделу/подразделу классификации расходов бюджетов «0708» в рамках базовой и/или специальной частей гранта 
(в соответствии с соглашением)</t>
  </si>
  <si>
    <t>04_04</t>
  </si>
  <si>
    <t>ОбН_ПП2030</t>
  </si>
  <si>
    <t>средства грантов, полученные от Российского научного фонда (РНФ)</t>
  </si>
  <si>
    <t>Данные заполняет вуз</t>
  </si>
  <si>
    <t>04_05</t>
  </si>
  <si>
    <t>ОбН_РНФ</t>
  </si>
  <si>
    <t>субъекта РФ</t>
  </si>
  <si>
    <t>1-Мониторинг  табл. 6.1 стр.04 гр. 10</t>
  </si>
  <si>
    <t>04_06</t>
  </si>
  <si>
    <t>М__т_6_1__с_04__г_10__ц_47</t>
  </si>
  <si>
    <t>местного</t>
  </si>
  <si>
    <t>1-Мониторинг  табл. 6.1 стр.05 гр. 10</t>
  </si>
  <si>
    <t>04_07</t>
  </si>
  <si>
    <t>М__т_6_1__с_05__г_10__ц_47</t>
  </si>
  <si>
    <t>Объем внебюджетных средств, полученных от выполнения НИОКР  - всего</t>
  </si>
  <si>
    <t>на 1 число месяца, следующего за отчетным периодом
1-Мониторинг табл.6.1. стр. 6 гр. 10</t>
  </si>
  <si>
    <t>04_08</t>
  </si>
  <si>
    <t>М__т_6_1__с_06__г_10__ц_47</t>
  </si>
  <si>
    <t>в том числе средства:
организаций</t>
  </si>
  <si>
    <t xml:space="preserve">
1-Мониторинг табл.6.1. стр.7 гр. 10</t>
  </si>
  <si>
    <t>04_09</t>
  </si>
  <si>
    <t>М__т_6_1__с_07__г_10__ц_47</t>
  </si>
  <si>
    <t>населения</t>
  </si>
  <si>
    <t>1-Мониторинг  табл. 6.1 стр.08 гр. 10</t>
  </si>
  <si>
    <t>04_10</t>
  </si>
  <si>
    <t>М__т_6_1__с_08__г_10__ц_47</t>
  </si>
  <si>
    <t>внебюджетных фондов</t>
  </si>
  <si>
    <t>1-Мониторинг  табл. 6.1 стр.09 гр. 10</t>
  </si>
  <si>
    <t>04_11</t>
  </si>
  <si>
    <t>М__т_6_1__с_09__г_10__ц_47</t>
  </si>
  <si>
    <t>иностранных источников</t>
  </si>
  <si>
    <t>1-Мониторинг  табл. 6.1 стр.10 гр. 10</t>
  </si>
  <si>
    <t>04_12</t>
  </si>
  <si>
    <t>М__т_6_1__с_10__г_10__ц_47</t>
  </si>
  <si>
    <t>Объем средств, поступивших от выполнения творческих проектов</t>
  </si>
  <si>
    <t>1-Мониторинг табл.6.1 стр.01 гр.13</t>
  </si>
  <si>
    <t>04_13</t>
  </si>
  <si>
    <t>М__т_6_1__с_01__г_13__ц_47</t>
  </si>
  <si>
    <t>Объем средств бюджетов всех уровней (субсидий), поступивших от выполнения творческих проектов  - всего</t>
  </si>
  <si>
    <t>1-Мониторинг  табл. 6.1 стр.02 гр. 13</t>
  </si>
  <si>
    <t>04_14</t>
  </si>
  <si>
    <t>М__т_6_1__с_02__г_13__ц_47</t>
  </si>
  <si>
    <t>1-Мониторинг  табл. 6.1 стр.03 гр. 13</t>
  </si>
  <si>
    <t>04_15</t>
  </si>
  <si>
    <t>М__т_6_1__с_03__г_13__ц_47</t>
  </si>
  <si>
    <t>1-Мониторинг  табл. 6.1 стр.04 гр. 13</t>
  </si>
  <si>
    <t>04_16</t>
  </si>
  <si>
    <t>М__т_6_1__с_04__г_13__ц_47</t>
  </si>
  <si>
    <t>1-Мониторинг  табл. 6.1 стр.05 гр. 13</t>
  </si>
  <si>
    <t>04_17</t>
  </si>
  <si>
    <t>М__т_6_1__с_05__г_13__ц_47</t>
  </si>
  <si>
    <t>Объем внебюджетных средств, полученных от выполнения творческих проектов - всего</t>
  </si>
  <si>
    <t>на 1 число месяца, следующего за отчетным периодом
1-Мониторинг табл.6.1. стр. 6 гр. 13</t>
  </si>
  <si>
    <t>04_18</t>
  </si>
  <si>
    <t>М__т_6_1__с_06__г_13__ц_47</t>
  </si>
  <si>
    <t xml:space="preserve">
1-Мониторинг табл.6.1. стр.7 гр. 13</t>
  </si>
  <si>
    <t>04_19</t>
  </si>
  <si>
    <t>М__т_6_1__с_07__г_13__ц_47</t>
  </si>
  <si>
    <t>1-Мониторинг  табл. 6.1 стр.08 гр. 13</t>
  </si>
  <si>
    <t>04_20</t>
  </si>
  <si>
    <t>М__т_6_1__с_08__г_13__ц_47</t>
  </si>
  <si>
    <t>1-Мониторинг  табл. 6.1 стр.09 гр. 13</t>
  </si>
  <si>
    <t>04_21</t>
  </si>
  <si>
    <t>М__т_6_1__с_09__г_13__ц_47</t>
  </si>
  <si>
    <t>1-Мониторинг  табл. 6.1 стр.10 гр. 13</t>
  </si>
  <si>
    <t>04_22</t>
  </si>
  <si>
    <t>М__т_6_1__с_10__г_13__ц_47</t>
  </si>
  <si>
    <t>Доля студентов, зачисленных на первый курс в отчетном году,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 в численности студентов, зачисленных на первый курс в отчетном году</t>
  </si>
  <si>
    <t>Компонет 2 (К2_ПКЗ)&gt;=0,6 равно 1, иначе 0
(графа 3 - доля студентов, зачисленных на первый курс в году, предшествующем году проведения отбора;
графа 4 -  доля студентов, зачисленных на первый курс в отчетном году)</t>
  </si>
  <si>
    <t>04_23</t>
  </si>
  <si>
    <t>процент</t>
  </si>
  <si>
    <t>ПК3</t>
  </si>
  <si>
    <t>Средняя численность работников списочного состава (ППС, без внешних совместителей)</t>
  </si>
  <si>
    <t>1-Мониторинг табл.6.2 стр.3 гр.3</t>
  </si>
  <si>
    <t>04_24</t>
  </si>
  <si>
    <t>человек</t>
  </si>
  <si>
    <t>М__т_6_2__с_03__г_3__ц_48</t>
  </si>
  <si>
    <t>Средняя численность работников списочного состава (НР, без внешних совместителей)</t>
  </si>
  <si>
    <t>1-Мониторинг табл.6.2 стр.4 гр.3</t>
  </si>
  <si>
    <t>04_25</t>
  </si>
  <si>
    <t>М__т_6_2__с_04__г_3__ц_48</t>
  </si>
  <si>
    <t>Доля работников в возрасте до 39 лет в общей численности профессорско-преподавательского состава</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</si>
  <si>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среднесписочной численности профессорско-преподавательского состава.</t>
  </si>
  <si>
    <t>05</t>
  </si>
  <si>
    <t>P2_б</t>
  </si>
  <si>
    <t>Средняя численность работников списочного состава (ППС, без внешних совместителей) до 39 лет</t>
  </si>
  <si>
    <t>1-Мониторинг 4.2.1. стр. 4 гр.15</t>
  </si>
  <si>
    <t>05_01</t>
  </si>
  <si>
    <t>М__т_4_2_1__с_04__г_15__ц_36</t>
  </si>
  <si>
    <t xml:space="preserve"> 1-Мониторинг табл.6.2 стр.3 гр.3</t>
  </si>
  <si>
    <t>05_02</t>
  </si>
  <si>
    <t>Общая численность работников списочного состава (ППС, без внешних совместителей) - всего</t>
  </si>
  <si>
    <t xml:space="preserve">Указывается вся фактическая численность персонала списочного состава (ППС, без внешних совместителей)
1-Мониторинг табл.4.2.1 стр.4, гр.3 </t>
  </si>
  <si>
    <t>05_03</t>
  </si>
  <si>
    <t>М__т_4_2_1__с_04__г_3__ц_36</t>
  </si>
  <si>
    <t>Из числа работников списочного состава численность работников (ППС, без внешних совместителей) с числом полных лет по состоянию на отчетную дату 2023 года:</t>
  </si>
  <si>
    <t>Из общей численности работников списочного состава (ППС, без внешних совместителей) приводится фактическая численность работников с распределением по отдельным возрастным группам:</t>
  </si>
  <si>
    <t>05_04</t>
  </si>
  <si>
    <t>М__т_4_2_1__с_04__г_4__ц_36</t>
  </si>
  <si>
    <t>менее 25 лет</t>
  </si>
  <si>
    <t>1-Мониторинг табл.4.2.1 стр.4, гр.4</t>
  </si>
  <si>
    <t>25-29</t>
  </si>
  <si>
    <t xml:space="preserve"> 1-Мониторинг табл.4.2.1 стр.4, гр.5</t>
  </si>
  <si>
    <t>05_05</t>
  </si>
  <si>
    <t>М__т_4_2_1__с_04__г_5__ц_36</t>
  </si>
  <si>
    <t>30-34</t>
  </si>
  <si>
    <t xml:space="preserve"> 1-Мониторинг табл.4.2.1 стр.4, гр.6</t>
  </si>
  <si>
    <t>05_06</t>
  </si>
  <si>
    <t>М__т_4_2_1__с_04__г_6__ц_36</t>
  </si>
  <si>
    <t>35-39</t>
  </si>
  <si>
    <t xml:space="preserve"> 1-Мониторинг табл.4.2.1 стр.4, гр.7</t>
  </si>
  <si>
    <t>05_07</t>
  </si>
  <si>
    <t>М__т_4_2_1__с_04__г_7__ц_36</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</si>
  <si>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</si>
  <si>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</si>
  <si>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06</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</si>
  <si>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</si>
  <si>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06_01</t>
  </si>
  <si>
    <t>СТУД_ДОП_КВАЛ</t>
  </si>
  <si>
    <t>из них:
завершивших обучение в отчетном году (прошедшие итоговую аттестацию) по программам профессиональной переподготовки (без учета студентов, обучившихся по программам профессиональной переподготовки на «цифровой кафедре»)</t>
  </si>
  <si>
    <t xml:space="preserve">Данные заполняет вуз </t>
  </si>
  <si>
    <t>06_02</t>
  </si>
  <si>
    <t>СТУД_ДОП_КВАЛ_К1</t>
  </si>
  <si>
    <t>завершивших обучение в отчетном году (прошедшие итоговую аттестацию) по основным образовательным программ, предусматривающих получение двух и более квалификаций (без учета студентов, обучившихся по программам профессиональной переподготовки на «цифровой кафедре»)</t>
  </si>
  <si>
    <t>06_03</t>
  </si>
  <si>
    <t>СТУД_ДОП_КВАЛ_К2</t>
  </si>
  <si>
    <t>Общая численность обучающихся по образовательным программам бакалавриата по очной форме обучения</t>
  </si>
  <si>
    <t xml:space="preserve"> 1-Мониторинг табл.2.1 стр.5 гр. 7</t>
  </si>
  <si>
    <t>06_04</t>
  </si>
  <si>
    <t>М__т_2_1__с_05__г_7__ц_5</t>
  </si>
  <si>
    <t>Общая численность обучающихся по образовательным программам специалитета по очной форме обучения</t>
  </si>
  <si>
    <t xml:space="preserve"> 1-Мониторинг табл.2.1 стр.6 гр. 7</t>
  </si>
  <si>
    <t>06_05</t>
  </si>
  <si>
    <t>М__т_2_1__с_06__г_7__ц_5</t>
  </si>
  <si>
    <t>Общая численность обучающихся по образовательным программам магистратуры по очной форме обучения</t>
  </si>
  <si>
    <t xml:space="preserve"> 1-Мониторинг табл.2.1 стр.7 гр. 7 </t>
  </si>
  <si>
    <t>06_06</t>
  </si>
  <si>
    <t>М__т_2_1__с_07__г_7__ц_5</t>
  </si>
  <si>
    <t>Доходы университета из средств от приносящей доход деятельности в расчете на одного НПР</t>
  </si>
  <si>
    <t>Отношение объема средств университета, поступивших за отчетный год от приносящей доход деятельности, к численности НПР в отчетном году.</t>
  </si>
  <si>
    <t>07</t>
  </si>
  <si>
    <t>Объем средств университета, поступивших за отчетный год от приносящей доход деятельности</t>
  </si>
  <si>
    <t>1-Мониторинг табл.6.1 стр.6 гр.3</t>
  </si>
  <si>
    <t>07_01</t>
  </si>
  <si>
    <t>М__т_6_1__с_06__г_3__ц_47</t>
  </si>
  <si>
    <t xml:space="preserve">1-Мониторинг табл.6.2 стр.3 гр.3 </t>
  </si>
  <si>
    <t>07_02</t>
  </si>
  <si>
    <t xml:space="preserve">1-Мониторинг табл.6.2 стр.4 гр.3 </t>
  </si>
  <si>
    <t>07_03</t>
  </si>
  <si>
    <t>Р5_б</t>
  </si>
  <si>
    <t>Количество обучающихся по программам дополнительного профессионального образования на "цифровой кафедре" университета - участника программы стратегического академического лидерства "Приоритет-2030" посредством получения дополнительной квалификации по ИТ-профилю</t>
  </si>
  <si>
    <t>Численность обучающихся на "цифровой кафедре" университета - участника программы стратегического академического лидерства "Приоритет-2030" по программам дополнительного профессионального образования в области создания алгоритмов и компьютерных программ, пригодных для практического применения, и (или) программам дополнительного профессионального образования, направленных на формирование навыков использования и освоения цифровых технологий, необходимых для выполнения нового вида профессиональной деятельности, параллельно с освоением образовательной программы высшего образования.</t>
  </si>
  <si>
    <t>08</t>
  </si>
  <si>
    <t>Р5_б2</t>
  </si>
  <si>
    <t>Объем затрат на научные исследования и разработки из собственных средств университета в расчете на одного НПР</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</si>
  <si>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</si>
  <si>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09</t>
  </si>
  <si>
    <t>Р6_б</t>
  </si>
  <si>
    <t>Объем затрат на проведение научных исследований и разработок за счет собственных средств университета в отчетном году</t>
  </si>
  <si>
    <t>1-Мониторинг табл.3.2.3 стр.6 гр.3</t>
  </si>
  <si>
    <t>09_01</t>
  </si>
  <si>
    <t>М__т_3_2_3__с_06__г_3__ц_29</t>
  </si>
  <si>
    <t>09_02</t>
  </si>
  <si>
    <t>09_03</t>
  </si>
  <si>
    <t/>
  </si>
  <si>
    <t>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проведения прорывных научных исследований и создания наукоемкой продукции и технологий, наращивание кадрового потенциала сектора исследований и разработок (для университетов получателей специальной части гранта на развитие исследовательского лидерства)»</t>
  </si>
  <si>
    <t>Наименование получателя: [Наименование]</t>
  </si>
  <si>
    <t>S4</t>
  </si>
  <si>
    <t>Фактически достигнутые значения 
на 31.12.2023</t>
  </si>
  <si>
    <t>Р4_с1</t>
  </si>
  <si>
    <t>Р5_с1</t>
  </si>
  <si>
    <t>Р6_с1</t>
  </si>
  <si>
    <t>Р7_с1 (Р3_2_с1)</t>
  </si>
  <si>
    <t>Р8_с1 (Р4_2_с1)</t>
  </si>
  <si>
    <t>Р1_с1 (М5_с1)</t>
  </si>
  <si>
    <t>Р2_с1 (М6_с2)</t>
  </si>
  <si>
    <t>Р3_с1 (М7_с1)</t>
  </si>
  <si>
    <t>Доля исследователей в возрасте до 39 лет в общей численности исследователей</t>
  </si>
  <si>
    <t>Отношение среднесписочной численности работников, трудоустроенных по основному месту работы из числа исследователей в возрасте до 39 лет, к среднесписочной численности исследователей.</t>
  </si>
  <si>
    <t>Средняя численность исследователей в возрасте до 39 лет  (без внешних совместителей)</t>
  </si>
  <si>
    <t>1-Мониторинг - 4.2.1 стр. 21 гр. 15</t>
  </si>
  <si>
    <t>13_01</t>
  </si>
  <si>
    <t>[СР_ЧИСЛ__ИСС_39]</t>
  </si>
  <si>
    <t>М__т_4_2_1__с_21__г_15__ц_36 (в базе СР_ЧИСЛ__ИСС_39)</t>
  </si>
  <si>
    <t>Средняя численность исследователей в университете (без внешних совместителей)</t>
  </si>
  <si>
    <t>1-Мониторинг - 4.1.1 стр. 25 гр. 24</t>
  </si>
  <si>
    <t>13_02</t>
  </si>
  <si>
    <t>[СР_ЧИСЛ__ИСС]</t>
  </si>
  <si>
    <t>М__т_4_1_1__с_25__г_24__ц_33 (в базе СР_ЧИСЛ__ИСС)</t>
  </si>
  <si>
    <t>Численность исследователей из общего числа работников списочного состава (без внешних совместителей)</t>
  </si>
  <si>
    <t>Указывается вся фактическая численность исследователей из числа работников списочного состава без внешних совместителей). Мониторинг табл.4.2.1 стр.21, гр.3</t>
  </si>
  <si>
    <t>13_03</t>
  </si>
  <si>
    <t>[М__т_4_2_1__с_21__г_3__ц_36]</t>
  </si>
  <si>
    <t>М__т_4_2_1__с_21__г_3__ц_36</t>
  </si>
  <si>
    <t>Из числа исследователей численность работников с числом полных лет по состоянию 
на отчетную дату 2023 года:</t>
  </si>
  <si>
    <t xml:space="preserve">Из числа исследователей списочного состава (без внешних совместителей) по состоянию на отчетную дату 
приводится фактическая численность исследователей с распределением по отдельным возрастным группам: </t>
  </si>
  <si>
    <t>13_04</t>
  </si>
  <si>
    <t>[М__т_4_2_1__с_21__г_4__ц_36]</t>
  </si>
  <si>
    <t>М__т_4_2_1__с_21__г_4__ц_36</t>
  </si>
  <si>
    <t>менее 25</t>
  </si>
  <si>
    <t>1-Мониторинг табл.4.2.1 стр.21, гр.4</t>
  </si>
  <si>
    <t xml:space="preserve"> 1-Мониторинг табл.4.2.1 стр.21, гр.5</t>
  </si>
  <si>
    <t>13_05</t>
  </si>
  <si>
    <t>[М__т_4_2_1__с_21__г_5__ц_36]</t>
  </si>
  <si>
    <t>М__т_4_2_1__с_21__г_5__ц_36</t>
  </si>
  <si>
    <t xml:space="preserve"> 1-Мониторинг табл.4.2.1 стр.21, гр.6</t>
  </si>
  <si>
    <t>13_06</t>
  </si>
  <si>
    <t>[М__т_4_2_1__с_21__г_6__ц_36]</t>
  </si>
  <si>
    <t>М__т_4_2_1__с_21__г_6__ц_36</t>
  </si>
  <si>
    <t xml:space="preserve"> 1-Мониторинг табл.4.2.1 стр.21, гр.7</t>
  </si>
  <si>
    <t>13_07</t>
  </si>
  <si>
    <t>[М__т_4_2_1__с_21__г_7__ц_36]</t>
  </si>
  <si>
    <t>М__т_4_2_1__с_21__г_7__ц_36</t>
  </si>
  <si>
    <t>Р5_c1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</si>
  <si>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</si>
  <si>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</si>
  <si>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Объем средств, поступивших от выполнения научных исследований и разработок</t>
  </si>
  <si>
    <t>Объем средств, поступивших от выполнения НИОКР
1-Мониторинг табл.6.1 стр.1 гр.10</t>
  </si>
  <si>
    <t>14_01</t>
  </si>
  <si>
    <t>[М__т_6_1__с_01__г_10__ц_47]</t>
  </si>
  <si>
    <t>М__т_6_1__с_01__г_10__ц_47</t>
  </si>
  <si>
    <t>Объем средств от выполнения научно-исследовательских и опытно-конструкторских работ, выделенных в рамках государственного задания</t>
  </si>
  <si>
    <t>14_02</t>
  </si>
  <si>
    <t>[НИОКР_ГЗ]</t>
  </si>
  <si>
    <t>НИОКР_ГЗ</t>
  </si>
  <si>
    <t>14_03</t>
  </si>
  <si>
    <t>[М__т_6_2__с_03__г_3__ц_48]</t>
  </si>
  <si>
    <t>14_04</t>
  </si>
  <si>
    <t>[М__т_6_2__с_04__г_3__ц_48]</t>
  </si>
  <si>
    <t>Р6_c1</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</si>
  <si>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</si>
  <si>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</si>
  <si>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Объем средств, поступивших от использования результатов интеллектуальной деятельности</t>
  </si>
  <si>
    <t>1-Мониторинг табл.6.1 стр.1 гр.12</t>
  </si>
  <si>
    <t>15_01</t>
  </si>
  <si>
    <t>[М__т_6_1__с_01__г_12__ц_47]</t>
  </si>
  <si>
    <t>М__т_6_1__с_01__г_12__ц_47</t>
  </si>
  <si>
    <t>15_02</t>
  </si>
  <si>
    <t>15_03</t>
  </si>
  <si>
    <t>Р7_c1 (Р3_2_с1)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</si>
  <si>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</si>
  <si>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</si>
  <si>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Р7_с1</t>
  </si>
  <si>
    <t>Численность обучающихся по программам бакалавриата (очная форма)</t>
  </si>
  <si>
    <t>1-Мониторинг табл.2.1 стр.5 гр. 7</t>
  </si>
  <si>
    <t>16_01</t>
  </si>
  <si>
    <t>[М__т_2_1__с_05__г_7__ц_5]</t>
  </si>
  <si>
    <t>Численность обучающихся по программам специалитета (очная форма)</t>
  </si>
  <si>
    <t>1-Мониторинг табл.2.1 стр.6 гр. 7</t>
  </si>
  <si>
    <t>16_02</t>
  </si>
  <si>
    <t>[М__т_2_1__с_06__г_7__ц_5]</t>
  </si>
  <si>
    <t>Численность обучающихся по программам магистратуры (очная форма)</t>
  </si>
  <si>
    <t>1-Мониторинг табл.2.1 стр.7 гр. 7</t>
  </si>
  <si>
    <t>16_03</t>
  </si>
  <si>
    <t>[М__т_2_1__с_07__г_7__ц_5]</t>
  </si>
  <si>
    <t>Численность обучающихся по программам подготовки научно-педагогических кадров в аспирантуре (адъюнктуре) (очная форма)</t>
  </si>
  <si>
    <t>1-Мониторинг табл.2.1 стр.8 гр. 7</t>
  </si>
  <si>
    <t>16_04</t>
  </si>
  <si>
    <t>[М__т_2_1__с_08__г_7__ц_5]</t>
  </si>
  <si>
    <t>М__т_2_1__с_08__г_7__ц_5</t>
  </si>
  <si>
    <t>Численность обучающихся по программам ординатуры (очная форма)</t>
  </si>
  <si>
    <t>1-Мониторинг табл.2.1 стр.9 гр. 7</t>
  </si>
  <si>
    <t>16_05</t>
  </si>
  <si>
    <t>[М__т_2_1__с_09__г_7__ц_5]</t>
  </si>
  <si>
    <t>М__т_2_1__с_09__г_7__ц_5</t>
  </si>
  <si>
    <t>Численность обучающихся по программам ассистентуры-стажировки (очная форма)</t>
  </si>
  <si>
    <t>1-Мониторинг табл.2.1 стр.10 гр. 7</t>
  </si>
  <si>
    <t>16_06</t>
  </si>
  <si>
    <t>[М__т_2_1__с_10__г_7__ц_5]</t>
  </si>
  <si>
    <t>М__т_2_1__с_10__г_7__ц_5</t>
  </si>
  <si>
    <t>Р8_c1 (Р4_2_с1)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</si>
  <si>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</si>
  <si>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</si>
  <si>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[Р8_с1]</t>
  </si>
  <si>
    <t>Р8_с1</t>
  </si>
  <si>
    <t>Численность иностранных обучающихся по программам магистратуры на условиях общего приема (очная форма)</t>
  </si>
  <si>
    <t>1-Мониторинг табл.2.4.2 стр.3 гр.20</t>
  </si>
  <si>
    <t>17_01</t>
  </si>
  <si>
    <t>[М__т_2_4_2__с_03__г_20__ц_10]</t>
  </si>
  <si>
    <t>М__т_2_4_2__с_03__г_20__ц_10</t>
  </si>
  <si>
    <t>Численность иностранных обучающихся по программам магистратуры в рамках квоты (очная форма)</t>
  </si>
  <si>
    <t>1-Мониторинг табл.2.4.5 стр.3 гр.12</t>
  </si>
  <si>
    <t>17_02</t>
  </si>
  <si>
    <t>[М__т_2_4_5__с_03__г_12__ц_15]</t>
  </si>
  <si>
    <t>М__т_2_4_5__с_03__г_12__ц_15</t>
  </si>
  <si>
    <t>Численность обучающихся граждан СНГ, других иностранных государств, лиц без гражданства по программам магистратуры в рамках квоты (очная форма)</t>
  </si>
  <si>
    <t>1-Мониторинг табл.2.4.5 стр.3 гр.13 (мониторинговый)</t>
  </si>
  <si>
    <t>17_03</t>
  </si>
  <si>
    <t>[М__т_2_4_5__с_03__г_13__ц_15]</t>
  </si>
  <si>
    <t>М__т_2_4_5__с_03__г_13__ц_15</t>
  </si>
  <si>
    <t>Численность иностранных обучающихся по программам подготовки научно-педагогических кадров в аспирантуре (адъюнктуре) (очная форма)</t>
  </si>
  <si>
    <t>1-Мониторинг табл.2.5.1 стр.1 гр.15</t>
  </si>
  <si>
    <t>17_04</t>
  </si>
  <si>
    <t>[М__т_2_5_1__с_01__г_14__ц_21]</t>
  </si>
  <si>
    <t>М__т_2_5_1__с_01__г_14__ц_21</t>
  </si>
  <si>
    <t>Численность иностранных обучающихся по программам ординатуры (очная форма)</t>
  </si>
  <si>
    <t>1-Мониторинг табл.2.5.1 стр.2 гр.15</t>
  </si>
  <si>
    <t>17_05</t>
  </si>
  <si>
    <t>[М__т_2_5_1__с_02__г_14__ц_21]</t>
  </si>
  <si>
    <t>М__т_2_5_1__с_02__г_14__ц_21</t>
  </si>
  <si>
    <t xml:space="preserve"> Численность иностранных обучающихся по программам ассистентуры-стажировки (очная форма)</t>
  </si>
  <si>
    <t>1-Мониторинг табл.2.5.1 стр.3 гр.15</t>
  </si>
  <si>
    <t>17_06</t>
  </si>
  <si>
    <t>[М__т_2_5_1__с_03__г_14__ц_21]</t>
  </si>
  <si>
    <t>М__т_2_5_1__с_03__г_14__ц_21</t>
  </si>
  <si>
    <t>17_07</t>
  </si>
  <si>
    <t>17_08</t>
  </si>
  <si>
    <t>17_09</t>
  </si>
  <si>
    <t>17_10</t>
  </si>
  <si>
    <t>Р1_с1 (М5)</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</si>
  <si>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t>
  </si>
  <si>
    <t xml:space="preserve">Отношение числа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(список конференций уровня A* в компьютерных науках по рейтингу CORE (версия 2020 года) приведен в приложении к настоящему перечню).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
</t>
  </si>
  <si>
    <t>единица</t>
  </si>
  <si>
    <t>Р1_с1</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</si>
  <si>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</si>
  <si>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БД Web of Science</t>
  </si>
  <si>
    <t>10_01</t>
  </si>
  <si>
    <t>[WOS__Р1_с1]</t>
  </si>
  <si>
    <t>WOS__Р1_с1</t>
  </si>
  <si>
    <t>10_02</t>
  </si>
  <si>
    <t>10_03</t>
  </si>
  <si>
    <t>Р2_с1 (М6)</t>
  </si>
  <si>
    <t>Количество публикаций, индексируемых в базе данных Scopus и отнесенных к I и II квартилям SNIP, в расчете на одного НПР</t>
  </si>
  <si>
    <t xml:space="preserve">Отношение числа публикаций университета, определенное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достоверности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 (список конференций уровня A* в компьютерных науках по рейтингу CORE (версия 2020 года) приведен в приложении к настоящему перечню).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
</t>
  </si>
  <si>
    <t>Р2_с1</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</si>
  <si>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</si>
  <si>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Scopus</t>
  </si>
  <si>
    <t>11_01</t>
  </si>
  <si>
    <t>[WOS__Р2_с1]</t>
  </si>
  <si>
    <t>WOS__Р2_с1</t>
  </si>
  <si>
    <t>11_02</t>
  </si>
  <si>
    <t>11_03</t>
  </si>
  <si>
    <t>Р3_с1 (М7)</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</si>
  <si>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</si>
  <si>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Количество публикаций типов "Article", "Review" с аффилиацией университета за последние пять полных лет, проиндексированных в Web of Science Core Collection, входящих в 1%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</si>
  <si>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Р3_с1</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</si>
  <si>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</si>
  <si>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12_01</t>
  </si>
  <si>
    <t>[WOS__Р3_с1]</t>
  </si>
  <si>
    <t>WOS__Р3_с1</t>
  </si>
  <si>
    <t>12_02</t>
  </si>
  <si>
    <t>12_03</t>
  </si>
  <si>
    <t xml:space="preserve">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социально-экономического развития территорий, укрепление кадрового и научно-технологического потенциала организаций реального сектора экономики и социальной сферы (для университетов получателей специальной части гранта на развитие территориального и (или) отраслевого лидерства)»</t>
  </si>
  <si>
    <t xml:space="preserve">                           по состоянию на 31 декабря 2023 г.</t>
  </si>
  <si>
    <t>Наименование Получателя [Наименование]</t>
  </si>
  <si>
    <t>Р3_с2 (Р1_2_с2)</t>
  </si>
  <si>
    <t>Р4_с2 (Р2_2_с2)</t>
  </si>
  <si>
    <t>Р5_с2</t>
  </si>
  <si>
    <t>Р6_с2</t>
  </si>
  <si>
    <t>Р7_с2 (Р4_2_с2)</t>
  </si>
  <si>
    <t>Р8_с2</t>
  </si>
  <si>
    <t>Р1_с2 (М5_с2)</t>
  </si>
  <si>
    <t>Р2_с2 (М6_с2)</t>
  </si>
  <si>
    <t>Р3_c2 (Р1_2_с2)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</si>
  <si>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</si>
  <si>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</si>
  <si>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Р3_с2</t>
  </si>
  <si>
    <t>Общий объем средств, поступивших от реализации программ профессионального обучения</t>
  </si>
  <si>
    <t>1-Мониторинг табл.6.1 стр.1 гр.8</t>
  </si>
  <si>
    <t>20_01</t>
  </si>
  <si>
    <t>[М__т_6_1__с_01__г_8__ц_47]</t>
  </si>
  <si>
    <t>М__т_6_1__с_01__г_8__ц_47</t>
  </si>
  <si>
    <t>Общий объем средств, поступивших от реализации дополнительных профессиональных программ</t>
  </si>
  <si>
    <t>1-Мониторинг табл.6.1 стр.1 гр.9</t>
  </si>
  <si>
    <t>20_02</t>
  </si>
  <si>
    <t>[М__т_6_1__с_01__г_9__ц_47]</t>
  </si>
  <si>
    <t>М__т_6_1__с_01__г_9__ц_47</t>
  </si>
  <si>
    <t>20_03</t>
  </si>
  <si>
    <t>20_04</t>
  </si>
  <si>
    <t>Р4_c2 (Р2_2_с2)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</si>
  <si>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</si>
  <si>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</si>
  <si>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Р4_с2</t>
  </si>
  <si>
    <t>Объем средств, поступивших от выполнения научных исследований и разработок из средств бюджета субъекта Российской Федерации</t>
  </si>
  <si>
    <t>1-Мониторинг табл.6.1 стр.4 гр.10</t>
  </si>
  <si>
    <t>21_01</t>
  </si>
  <si>
    <t>[М__т_6_1__с_04__г_10__ц_47]</t>
  </si>
  <si>
    <t>Объем средств, поступивших от выполнения научных исследований и разработок из средств местного бюджета</t>
  </si>
  <si>
    <t>1-Мониторинг табл.6.1 стр.5 гр.10</t>
  </si>
  <si>
    <t>21_02</t>
  </si>
  <si>
    <t>[М__т_6_1__с_05__г_10__ц_47]</t>
  </si>
  <si>
    <t>Объем средств, поступивших от выполнения научных исследований и разработок из средств организаций</t>
  </si>
  <si>
    <t>1-Мониторинг табл.6.1 стр.7 гр.10</t>
  </si>
  <si>
    <t>21_03</t>
  </si>
  <si>
    <t>[М__т_6_1__с_07__г_10__ц_47]</t>
  </si>
  <si>
    <t>Объем средств, поступивших от выполнения научно-технических услуг из средств бюджета субъекта Российской Федерации</t>
  </si>
  <si>
    <t>1-Мониторинг табл.6.1 стр.4 гр.11</t>
  </si>
  <si>
    <t>21_04</t>
  </si>
  <si>
    <t>[М__т_6_1__с_04__г_11__ц_47]</t>
  </si>
  <si>
    <t>М__т_6_1__с_04__г_11__ц_47</t>
  </si>
  <si>
    <t>Объем средств, поступивших от выполнения научно-технических услуг из средств местного бюджета</t>
  </si>
  <si>
    <t>1-Мониторинг табл.6.1 стр.5 гр.11</t>
  </si>
  <si>
    <t>21_05</t>
  </si>
  <si>
    <t>[М__т_6_1__с_05__г_11__ц_47]</t>
  </si>
  <si>
    <t>М__т_6_1__с_05__г_11__ц_47</t>
  </si>
  <si>
    <t>Объем средств, поступивших от выполнения научно-технических услуг из средств организаций</t>
  </si>
  <si>
    <t>1-Мониторинг табл.6.1 стр.7 гр.11</t>
  </si>
  <si>
    <t>21_06</t>
  </si>
  <si>
    <t>[М__т_6_1__с_07__г_11__ц_47]</t>
  </si>
  <si>
    <t>М__т_6_1__с_07__г_11__ц_47</t>
  </si>
  <si>
    <t>21_07</t>
  </si>
  <si>
    <t>21_08</t>
  </si>
  <si>
    <t>Р5_c2</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</si>
  <si>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</si>
  <si>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</si>
  <si>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</si>
  <si>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 xml:space="preserve"> 1-Мониторинг табл.2.4.2 стр.4 гр.17</t>
  </si>
  <si>
    <t>22_01</t>
  </si>
  <si>
    <t>[М__т_2_4_2__с_04__г_17__ц_10]</t>
  </si>
  <si>
    <t>М__т_2_4_2__с_04__г_17__ц_10</t>
  </si>
  <si>
    <t>Численность обучающихся по программам подготовки научно-педагогических кадров в аспирантуре (адъюнктуре) по договорам о целевом обучении по очной форме (за исключением лиц, принятых в рамках квоты приема на целевое обучение)</t>
  </si>
  <si>
    <t>22_02</t>
  </si>
  <si>
    <t>[СТУД_ОЦ_1]</t>
  </si>
  <si>
    <t>СТУД_ОЦ_1</t>
  </si>
  <si>
    <t>Численность обучающихся по программам ординатуры по договорам о целевом обучении по очной форме (за исключением лиц, принятых в рамках квоты приема на целевое обучение)</t>
  </si>
  <si>
    <t>22_03</t>
  </si>
  <si>
    <t>[СТУД_ОЦ_2]</t>
  </si>
  <si>
    <t>СТУД_ОЦ_2</t>
  </si>
  <si>
    <t>Численность обучающихся по программам ассистентуры-стажировки по договорам о целевом обучении по очной форме (за исключением лиц, принятых в рамках квоты приема на целевое обучение)</t>
  </si>
  <si>
    <t>22_04</t>
  </si>
  <si>
    <t>[СТУД_ОЦ_3]</t>
  </si>
  <si>
    <t>СТУД_ОЦ_3</t>
  </si>
  <si>
    <t>Численность обучающихся по программам подготовки кадров высшей квалификации по договорам о целевом обучении (очная форма) - всего</t>
  </si>
  <si>
    <t>сумма 1-НК табл. 4 стр (401+403+405) гр.8</t>
  </si>
  <si>
    <t>22_05</t>
  </si>
  <si>
    <t>[НК1__т_2__с_1__г_8]</t>
  </si>
  <si>
    <t>НК1__т_2__с_1__г_8</t>
  </si>
  <si>
    <t>Численность обучающихся по программам подготовки научно-педагогических кадров в аспирантуре (адъюнктуре) по договорам о целевом обучении, принятых в рамках квоты приема на целевое обучение (очная форма)</t>
  </si>
  <si>
    <t>1-НК табл.4 стр. 401 гр. 8</t>
  </si>
  <si>
    <t>22_06</t>
  </si>
  <si>
    <t>[НК1_т_4_с_401_г_8]</t>
  </si>
  <si>
    <t>НК1_т_4_с_401_г_8</t>
  </si>
  <si>
    <t>Численность обучающихся по программам ординатуры по договорам о целевом обучении, принятых в рамках квоты приема на целевое обучение (очная форма)</t>
  </si>
  <si>
    <t>1-НК табл.4 стр. 403 гр. 8</t>
  </si>
  <si>
    <t>22_07</t>
  </si>
  <si>
    <t>[НК1_т_4_с_403_г_8]</t>
  </si>
  <si>
    <t>НК1_т_4_с_403_г_8</t>
  </si>
  <si>
    <t>Численность обучающихся по программам ассистентуры-стажировки по договорам о целевом обучении, принятых в рамках квоты приема на целевое обучение (очная форма)</t>
  </si>
  <si>
    <t>1-НК табл.4 стр. 405 гр. 8</t>
  </si>
  <si>
    <t>22_08</t>
  </si>
  <si>
    <t>[НК1_т_4_с_405_г_8]</t>
  </si>
  <si>
    <t>НК1_т_4_с_405_г_8</t>
  </si>
  <si>
    <t>22_09</t>
  </si>
  <si>
    <t>22_10</t>
  </si>
  <si>
    <t>22_11</t>
  </si>
  <si>
    <t>22_12</t>
  </si>
  <si>
    <t>22_13</t>
  </si>
  <si>
    <t>22_14</t>
  </si>
  <si>
    <t>Р6_c2</t>
  </si>
  <si>
    <t>Доля обучающихся по образовательным программам высшего образования, прибывших из других субъектов Российской Федерации</t>
  </si>
  <si>
    <t xml:space="preserve">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Для университетов, расположенных на территории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t>
  </si>
  <si>
    <t>Численность принятых на обучение в отчетном году (очная форма)</t>
  </si>
  <si>
    <t>1-Мониторинг табл.2.4.1 стр.7 гр.9</t>
  </si>
  <si>
    <t>23_01</t>
  </si>
  <si>
    <t>[М__т_2_4_1__с_04__г_5__ц_8]</t>
  </si>
  <si>
    <t>М__т_2_4_1__с_07__г_9__ц_8</t>
  </si>
  <si>
    <t>Численность принятых на обучение, получивших предыдущее образование в другом регионе (очная форма)</t>
  </si>
  <si>
    <t>1-Мониторинг табл.2.4.1 стр. 7 гр.15</t>
  </si>
  <si>
    <t>23_02</t>
  </si>
  <si>
    <t>[М__т_2_4_1__с_07__г_11__ц_8]</t>
  </si>
  <si>
    <t>М__т_2_4_1__с_07__г_11__ц_8</t>
  </si>
  <si>
    <t>Численность принятых на обучение, получивших предыдущее образование в иностранном государстве (очная форма)</t>
  </si>
  <si>
    <t>1-Мониторинг табл.2.4.1 стр.7 гр.17</t>
  </si>
  <si>
    <t>23_04</t>
  </si>
  <si>
    <t>[М__т_2_4_1__с_07__г_13__ц_8]</t>
  </si>
  <si>
    <t>М__т_2_4_1__с_07__г_13__ц_8</t>
  </si>
  <si>
    <t>Регион (REG)</t>
  </si>
  <si>
    <t>Москва, Санкт-Петербург = 1, иначе =0</t>
  </si>
  <si>
    <t>23_05</t>
  </si>
  <si>
    <t>[REG]</t>
  </si>
  <si>
    <t>Р7_c2 (Р4_2_с2)</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</si>
  <si>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</si>
  <si>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</si>
  <si>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Р7_с2</t>
  </si>
  <si>
    <t>Численность иностранных обучающихся по программам бакалавриата, специалитета и магистратуры на условиях общего приема (очная форма)</t>
  </si>
  <si>
    <t xml:space="preserve"> 1-Мониторинг табл.2.4.2 стр.4 гр.20</t>
  </si>
  <si>
    <t>24_01</t>
  </si>
  <si>
    <t>[М__т_2_4_2__с_04__г_20__ц_10]</t>
  </si>
  <si>
    <t>М__т_2_4_2__с_04__г_20__ц_10</t>
  </si>
  <si>
    <t>Численность иностранных обучающихся по программам бакалавриата, специалитета, магистратуры в рамках квоты (очная форма)</t>
  </si>
  <si>
    <t xml:space="preserve"> 1-Мониторинг табл.2.4.5 стр.4 гр.12</t>
  </si>
  <si>
    <t>24_02</t>
  </si>
  <si>
    <t>[М__т_2_4_5__с_04__г_12__ц_15]</t>
  </si>
  <si>
    <t>М__т_2_4_5__с_04__г_12__ц_15</t>
  </si>
  <si>
    <t>Численность обучающихся граждан СНГ, других иностранных государств, лиц без гражданства по программам бакалавриата, специалитете, магистратуры в рамках квоты (очная форма)</t>
  </si>
  <si>
    <t xml:space="preserve"> 1-Мониторинг табл.2.4.5 стр.4 гр.13</t>
  </si>
  <si>
    <t>24_03</t>
  </si>
  <si>
    <t>[М__т_2_4_5__с_04__г_13__ц_15]</t>
  </si>
  <si>
    <t>М__т_2_4_5__с_04__г_13__ц_15</t>
  </si>
  <si>
    <t>24_04</t>
  </si>
  <si>
    <t>24_05</t>
  </si>
  <si>
    <t>Численность иностранных обучающихся по программам ассистентуры-стажировки (очная форма)</t>
  </si>
  <si>
    <t>24_06</t>
  </si>
  <si>
    <t>24_07</t>
  </si>
  <si>
    <t>24_08</t>
  </si>
  <si>
    <t>24_09</t>
  </si>
  <si>
    <t>24_10</t>
  </si>
  <si>
    <t>24_11</t>
  </si>
  <si>
    <t>24_12</t>
  </si>
  <si>
    <t>Р8_c2</t>
  </si>
  <si>
    <t>25_01</t>
  </si>
  <si>
    <t>25_02</t>
  </si>
  <si>
    <t>25_03</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</si>
  <si>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</si>
  <si>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 xml:space="preserve">Отношение числа публикаций типов "Article", "Review" образовательной организации высшего образования (далее - университет),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Conference Proceedings Citation Index - Science (CPCI-S) и Book Citation Index - Social Sciences &amp; Humanities (BKCI-SSH), с аффилиацией университета к численности НПР в отчетном году.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(список конференций уровня A* в компьютерных науках по рейтингу CORE (версия 2020 года) приведен в приложении к настоящему перечню).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
</t>
  </si>
  <si>
    <t>Р1_с2</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</si>
  <si>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</si>
  <si>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18_01</t>
  </si>
  <si>
    <t>[WOS__Р1_с2]</t>
  </si>
  <si>
    <t>WOS__Р1_с2</t>
  </si>
  <si>
    <t>18_02</t>
  </si>
  <si>
    <t>18_03</t>
  </si>
  <si>
    <t>Количество индексируемых в базе данных Scopus публикаций типов "Article", "Review" за последние три полных года, в расчете на одного НПР</t>
  </si>
  <si>
    <t xml:space="preserve">Отношение числа публикаций университета, определенное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(список конференций уровня A* в компьютерных науках по рейтингу CORE (версия 2020 года) приведен в приложении к настоящему перечню).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
</t>
  </si>
  <si>
    <t>Р2_с2</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</si>
  <si>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</si>
  <si>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19_01</t>
  </si>
  <si>
    <t>[WOS__Р2_с2]</t>
  </si>
  <si>
    <t>WOS__Р2_с2</t>
  </si>
  <si>
    <t>19_02</t>
  </si>
  <si>
    <t>19_03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</si>
</sst>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
  </numFmts>
  <fonts count="27" x14ac:knownFonts="1">
    <font>
      <sz val="11"/>
      <color theme="1"/>
      <name val="Calibri"/>
      <family val="2"/>
      <charset val="204"/>
      <scheme val="minor"/>
    </font>
    <font>
      <sz val="11"/>
      <color theme="1"/>
      <name val="Calibri"/>
      <family val="2"/>
      <charset val="204"/>
      <scheme val="minor"/>
    </font>
    <font>
      <sz val="10"/>
      <name val="Arial Cyr"/>
      <charset val="204"/>
    </font>
    <font>
      <sz val="8"/>
      <name val="Times New Roman"/>
      <family val="1"/>
      <charset val="204"/>
    </font>
    <font>
      <b/>
      <sz val="8"/>
      <name val="Times New Roman"/>
      <family val="1"/>
      <charset val="204"/>
    </font>
    <font>
      <sz val="10"/>
      <color theme="1"/>
      <name val="Times New Roman"/>
      <family val="1"/>
      <charset val="204"/>
    </font>
    <font>
      <sz val="8"/>
      <color theme="1"/>
      <name val="Calibri"/>
      <family val="2"/>
      <charset val="204"/>
      <scheme val="minor"/>
    </font>
    <font>
      <b/>
      <sz val="8"/>
      <color theme="1"/>
      <name val="Calibri"/>
      <family val="2"/>
      <charset val="204"/>
      <scheme val="minor"/>
    </font>
    <font>
      <b/>
      <sz val="8"/>
      <color theme="1"/>
      <name val="Times New Roman"/>
      <family val="1"/>
    </font>
    <font>
      <sz val="8"/>
      <color theme="1"/>
      <name val="Times New Roman"/>
      <family val="1"/>
    </font>
    <font>
      <sz val="8"/>
      <color theme="1"/>
      <name val="Times New Roman"/>
      <family val="1"/>
      <charset val="204"/>
    </font>
    <font>
      <b/>
      <sz val="8"/>
      <color theme="1"/>
      <name val="Times New Roman"/>
      <family val="1"/>
      <charset val="204"/>
    </font>
    <font>
      <b/>
      <sz val="8"/>
      <name val="Calibri"/>
      <family val="2"/>
      <charset val="204"/>
      <scheme val="minor"/>
    </font>
    <font>
      <sz val="8"/>
      <name val="Calibri"/>
      <family val="2"/>
      <charset val="204"/>
      <scheme val="minor"/>
    </font>
    <font>
      <sz val="10"/>
      <name val="Arial Cyr"/>
    </font>
    <font>
      <b/>
      <sz val="10"/>
      <color theme="1"/>
      <name val="Times New Roman"/>
      <family val="1"/>
      <charset val="204"/>
    </font>
    <font>
      <u/>
      <sz val="11"/>
      <color theme="10"/>
      <name val="Calibri"/>
      <family val="2"/>
      <charset val="204"/>
      <scheme val="minor"/>
    </font>
    <font>
      <sz val="11"/>
      <color theme="1"/>
      <name val="Calibri"/>
      <family val="2"/>
      <scheme val="minor"/>
    </font>
    <font>
      <sz val="8"/>
      <name val="Times New Roman"/>
      <family val="1"/>
    </font>
    <font>
      <sz val="10"/>
      <color theme="1"/>
      <name val="Arial Cyr"/>
    </font>
    <font>
      <sz val="11"/>
      <name val="Calibri"/>
      <family val="2"/>
      <charset val="204"/>
      <scheme val="minor"/>
    </font>
    <font>
      <b/>
      <sz val="10"/>
      <color theme="1"/>
      <name val="Times New Roman"/>
      <family val="1"/>
    </font>
    <font>
      <b/>
      <sz val="8"/>
      <color theme="1"/>
      <name val="Calibri"/>
      <family val="2"/>
      <charset val="204"/>
    </font>
    <font>
      <b/>
      <sz val="10"/>
      <name val="Times New Roman"/>
      <family val="1"/>
    </font>
    <font>
      <b/>
      <sz val="8"/>
      <name val="Times New Roman"/>
      <family val="1"/>
    </font>
    <font>
      <b/>
      <sz val="8"/>
      <name val="Calibri"/>
      <family val="2"/>
      <charset val="204"/>
    </font>
    <font>
      <b/>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s>
  <borders count="66">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medium">
        <color indexed="64"/>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style="thin">
        <color auto="1"/>
      </right>
      <top style="medium">
        <color indexed="64"/>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thin">
        <color indexed="64"/>
      </right>
      <top/>
      <bottom style="medium">
        <color indexed="64"/>
      </bottom>
      <diagonal/>
    </border>
    <border>
      <left style="thin">
        <color auto="1"/>
      </left>
      <right style="medium">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s>
  <cellStyleXfs count="6">
    <xf numFmtId="0" fontId="0" fillId="0" borderId="0"/>
    <xf numFmtId="9" fontId="1" fillId="0" borderId="0"/>
    <xf numFmtId="0" fontId="2" fillId="0" borderId="0"/>
    <xf numFmtId="0" fontId="14" fillId="0" borderId="0"/>
    <xf numFmtId="0" fontId="16" fillId="0" borderId="0"/>
    <xf numFmtId="0" fontId="17" fillId="0" borderId="0"/>
  </cellStyleXfs>
  <cellXfs count="420">
    <xf numFmtId="0" fontId="0" fillId="0" borderId="0" xfId="0"/>
    <xf numFmtId="0" fontId="9" fillId="0" borderId="17" xfId="0" applyFont="1" applyBorder="1" applyAlignment="1">
      <alignment horizontal="center" wrapText="1"/>
    </xf>
    <xf numFmtId="0" fontId="9" fillId="0" borderId="0" xfId="0" applyFont="1" applyAlignment="1">
      <alignment vertical="center"/>
    </xf>
    <xf numFmtId="49" fontId="8" fillId="0" borderId="19" xfId="0" applyNumberFormat="1" applyFont="1" applyBorder="1" applyAlignment="1">
      <alignment horizontal="center" wrapText="1"/>
    </xf>
    <xf numFmtId="0" fontId="8" fillId="0" borderId="21" xfId="0" applyFont="1" applyBorder="1" applyAlignment="1">
      <alignment horizontal="center" vertical="center" wrapText="1"/>
    </xf>
    <xf numFmtId="0" fontId="10" fillId="0" borderId="15" xfId="0" applyFont="1" applyBorder="1" applyAlignment="1">
      <alignment horizontal="left" vertical="center" wrapText="1"/>
    </xf>
    <xf numFmtId="0" fontId="11" fillId="0" borderId="17" xfId="0" applyFont="1" applyBorder="1" applyAlignment="1">
      <alignment horizontal="center" vertical="center" wrapText="1"/>
    </xf>
    <xf numFmtId="14" fontId="8" fillId="0" borderId="18" xfId="0" applyNumberFormat="1" applyFont="1" applyBorder="1" applyAlignment="1">
      <alignment horizontal="center" wrapText="1"/>
    </xf>
    <xf numFmtId="0" fontId="9" fillId="0" borderId="36" xfId="0" applyFont="1" applyBorder="1" applyAlignment="1">
      <alignment horizontal="center" vertical="center" wrapText="1"/>
    </xf>
    <xf numFmtId="0" fontId="13" fillId="5" borderId="17" xfId="0" applyFont="1" applyFill="1" applyBorder="1" applyAlignment="1" applyProtection="1">
      <alignment horizontal="center" vertical="center"/>
      <protection locked="0"/>
    </xf>
    <xf numFmtId="0" fontId="11" fillId="0" borderId="48"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23" xfId="0" quotePrefix="1"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16" fontId="10" fillId="0" borderId="15" xfId="0" quotePrefix="1" applyNumberFormat="1" applyFont="1" applyBorder="1" applyAlignment="1">
      <alignment horizontal="center" vertical="center" wrapText="1"/>
    </xf>
    <xf numFmtId="164" fontId="22" fillId="0" borderId="19" xfId="0" applyNumberFormat="1" applyFont="1" applyBorder="1" applyAlignment="1">
      <alignment horizontal="center" vertical="center"/>
    </xf>
    <xf numFmtId="0" fontId="10" fillId="0" borderId="33" xfId="0" applyFont="1" applyBorder="1" applyAlignment="1">
      <alignment horizontal="left" vertical="center" wrapText="1"/>
    </xf>
    <xf numFmtId="16" fontId="10" fillId="0" borderId="33" xfId="0" quotePrefix="1" applyNumberFormat="1" applyFont="1" applyBorder="1" applyAlignment="1">
      <alignment horizontal="center" vertical="center" wrapText="1"/>
    </xf>
    <xf numFmtId="0" fontId="10" fillId="0" borderId="33" xfId="0" applyFont="1" applyBorder="1" applyAlignment="1">
      <alignment horizontal="center" vertical="center" wrapText="1"/>
    </xf>
    <xf numFmtId="164" fontId="22" fillId="0" borderId="53" xfId="0" applyNumberFormat="1" applyFont="1" applyBorder="1" applyAlignment="1">
      <alignment horizontal="center" vertical="center"/>
    </xf>
    <xf numFmtId="0" fontId="10" fillId="0" borderId="44" xfId="0" applyFont="1" applyBorder="1" applyAlignment="1">
      <alignment vertical="center" wrapText="1"/>
    </xf>
    <xf numFmtId="0" fontId="11" fillId="0" borderId="35" xfId="0" applyFont="1" applyBorder="1" applyAlignment="1">
      <alignment vertical="center" wrapText="1"/>
    </xf>
    <xf numFmtId="0" fontId="11" fillId="0" borderId="35" xfId="0" applyFont="1" applyBorder="1" applyAlignment="1">
      <alignment horizontal="left" vertical="center" wrapText="1"/>
    </xf>
    <xf numFmtId="0" fontId="11" fillId="0" borderId="35" xfId="0" quotePrefix="1" applyFont="1" applyBorder="1" applyAlignment="1">
      <alignment horizontal="center" vertical="center" wrapText="1"/>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6" fillId="0" borderId="50" xfId="0" applyFont="1" applyBorder="1"/>
    <xf numFmtId="0" fontId="11" fillId="0" borderId="3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0" xfId="0" applyFont="1" applyBorder="1" applyAlignment="1">
      <alignment vertical="center" wrapText="1"/>
    </xf>
    <xf numFmtId="0" fontId="11" fillId="0" borderId="40" xfId="0" applyFont="1" applyBorder="1" applyAlignment="1">
      <alignment horizontal="left" vertical="center" wrapText="1"/>
    </xf>
    <xf numFmtId="0" fontId="11" fillId="0" borderId="40" xfId="0" applyFont="1" applyBorder="1" applyAlignment="1">
      <alignment horizontal="center" vertical="center" wrapText="1"/>
    </xf>
    <xf numFmtId="164" fontId="7" fillId="0" borderId="40" xfId="0" applyNumberFormat="1" applyFont="1" applyBorder="1" applyAlignment="1">
      <alignment horizontal="center" vertical="center"/>
    </xf>
    <xf numFmtId="164" fontId="7" fillId="0" borderId="41" xfId="0" applyNumberFormat="1" applyFont="1" applyBorder="1" applyAlignment="1">
      <alignment horizontal="center" vertical="center"/>
    </xf>
    <xf numFmtId="0" fontId="11" fillId="0" borderId="47" xfId="0" applyFont="1" applyBorder="1" applyAlignment="1">
      <alignment horizontal="center" vertical="center" wrapText="1"/>
    </xf>
    <xf numFmtId="0" fontId="10" fillId="0" borderId="15" xfId="0" applyFont="1" applyBorder="1" applyAlignment="1">
      <alignment vertical="center" wrapText="1"/>
    </xf>
    <xf numFmtId="0" fontId="10" fillId="0" borderId="15" xfId="0" quotePrefix="1" applyFont="1" applyBorder="1" applyAlignment="1">
      <alignment horizontal="left" vertical="center" wrapText="1"/>
    </xf>
    <xf numFmtId="0" fontId="10" fillId="0" borderId="15" xfId="0" quotePrefix="1" applyFont="1" applyBorder="1" applyAlignment="1">
      <alignment horizontal="center" vertical="center" wrapText="1"/>
    </xf>
    <xf numFmtId="0" fontId="6" fillId="0" borderId="15" xfId="0" applyFont="1" applyBorder="1" applyAlignment="1">
      <alignment horizontal="center" vertical="center"/>
    </xf>
    <xf numFmtId="164" fontId="6" fillId="0" borderId="15" xfId="0" applyNumberFormat="1" applyFont="1" applyBorder="1" applyAlignment="1">
      <alignment horizontal="center" vertical="center"/>
    </xf>
    <xf numFmtId="0" fontId="10" fillId="0" borderId="15" xfId="0" applyFont="1" applyBorder="1" applyAlignment="1">
      <alignment horizontal="left" vertical="center" wrapText="1" indent="2"/>
    </xf>
    <xf numFmtId="0" fontId="10" fillId="0" borderId="15" xfId="0" applyFont="1" applyBorder="1" applyAlignment="1">
      <alignment horizontal="left" vertical="center" wrapText="1" indent="4"/>
    </xf>
    <xf numFmtId="0" fontId="10" fillId="0" borderId="15" xfId="0" applyFont="1" applyBorder="1" applyAlignment="1">
      <alignment horizontal="left" vertical="center" wrapText="1" indent="6"/>
    </xf>
    <xf numFmtId="0" fontId="11" fillId="0" borderId="15" xfId="0" applyFont="1" applyBorder="1" applyAlignment="1">
      <alignment horizontal="left" vertical="center" wrapText="1" indent="1"/>
    </xf>
    <xf numFmtId="0" fontId="11" fillId="0" borderId="42" xfId="0" applyFont="1" applyBorder="1" applyAlignment="1">
      <alignment horizontal="center" vertical="center" wrapText="1"/>
    </xf>
    <xf numFmtId="0" fontId="0" fillId="0" borderId="0" xfId="0" applyAlignment="1">
      <alignment vertical="center"/>
    </xf>
    <xf numFmtId="0" fontId="10" fillId="0" borderId="33" xfId="0" applyFont="1" applyBorder="1" applyAlignment="1">
      <alignment vertical="center" wrapText="1"/>
    </xf>
    <xf numFmtId="0" fontId="6" fillId="0" borderId="33" xfId="0" applyFont="1" applyBorder="1" applyAlignment="1">
      <alignment horizontal="center" vertical="center"/>
    </xf>
    <xf numFmtId="164" fontId="6" fillId="0" borderId="33" xfId="0" applyNumberFormat="1" applyFont="1" applyBorder="1" applyAlignment="1">
      <alignment horizontal="center" vertical="center"/>
    </xf>
    <xf numFmtId="0" fontId="11" fillId="0" borderId="34" xfId="0" applyFont="1" applyBorder="1" applyAlignment="1">
      <alignment horizontal="center" vertical="center" wrapText="1"/>
    </xf>
    <xf numFmtId="0" fontId="11" fillId="0" borderId="22" xfId="0" applyFont="1" applyBorder="1" applyAlignment="1">
      <alignment horizontal="left" vertical="center" wrapText="1"/>
    </xf>
    <xf numFmtId="0" fontId="11" fillId="0" borderId="45" xfId="0" quotePrefix="1" applyFont="1" applyBorder="1" applyAlignment="1">
      <alignment horizontal="center" vertical="center" wrapText="1"/>
    </xf>
    <xf numFmtId="0" fontId="7" fillId="0" borderId="23" xfId="0" applyFont="1" applyBorder="1" applyAlignment="1">
      <alignment horizontal="center" vertical="center"/>
    </xf>
    <xf numFmtId="164" fontId="7" fillId="0" borderId="23" xfId="1" applyNumberFormat="1" applyFont="1" applyBorder="1" applyAlignment="1">
      <alignment horizontal="center" vertical="center"/>
    </xf>
    <xf numFmtId="164" fontId="7" fillId="3" borderId="23" xfId="1" applyNumberFormat="1" applyFont="1" applyFill="1" applyBorder="1" applyAlignment="1">
      <alignment horizontal="center" vertical="center"/>
    </xf>
    <xf numFmtId="164" fontId="6" fillId="0" borderId="23" xfId="1" applyNumberFormat="1" applyFont="1" applyBorder="1" applyAlignment="1">
      <alignment horizontal="center" vertical="center"/>
    </xf>
    <xf numFmtId="0" fontId="11" fillId="0" borderId="24"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16" xfId="0" quotePrefix="1" applyFont="1" applyBorder="1" applyAlignment="1">
      <alignment horizontal="center" vertical="center" wrapText="1"/>
    </xf>
    <xf numFmtId="0" fontId="11" fillId="0" borderId="27" xfId="0" applyFont="1" applyBorder="1" applyAlignment="1">
      <alignment horizontal="center" vertical="center" wrapText="1"/>
    </xf>
    <xf numFmtId="0" fontId="6" fillId="0" borderId="35" xfId="0" applyFont="1" applyBorder="1" applyAlignment="1">
      <alignment horizontal="center" vertical="center"/>
    </xf>
    <xf numFmtId="164" fontId="6" fillId="0" borderId="35" xfId="0" applyNumberFormat="1" applyFont="1" applyBorder="1" applyAlignment="1">
      <alignment horizontal="center" vertical="center"/>
    </xf>
    <xf numFmtId="0" fontId="11" fillId="0" borderId="23" xfId="0" applyFont="1" applyBorder="1" applyAlignment="1">
      <alignment vertical="center" wrapText="1"/>
    </xf>
    <xf numFmtId="0" fontId="10" fillId="0" borderId="15" xfId="0" applyFont="1" applyBorder="1" applyAlignment="1">
      <alignment vertical="top" wrapText="1"/>
    </xf>
    <xf numFmtId="0" fontId="10" fillId="0" borderId="17" xfId="0" applyFont="1" applyBorder="1" applyAlignment="1">
      <alignment horizontal="left" vertical="top" wrapText="1" indent="2"/>
    </xf>
    <xf numFmtId="0" fontId="10" fillId="0" borderId="15" xfId="0" applyFont="1" applyBorder="1" applyAlignment="1">
      <alignment horizontal="left" vertical="top" wrapText="1" indent="2"/>
    </xf>
    <xf numFmtId="0" fontId="10" fillId="0" borderId="16" xfId="0" applyFont="1" applyBorder="1" applyAlignment="1">
      <alignment vertical="center" wrapText="1"/>
    </xf>
    <xf numFmtId="0" fontId="10" fillId="0" borderId="41" xfId="0" applyFont="1" applyBorder="1" applyAlignment="1">
      <alignment vertical="center" wrapText="1"/>
    </xf>
    <xf numFmtId="164" fontId="7" fillId="0" borderId="23" xfId="0" applyNumberFormat="1" applyFont="1" applyBorder="1" applyAlignment="1">
      <alignment horizontal="center" vertical="center"/>
    </xf>
    <xf numFmtId="164" fontId="7" fillId="3" borderId="23" xfId="0" applyNumberFormat="1" applyFont="1" applyFill="1" applyBorder="1" applyAlignment="1">
      <alignment horizontal="center" vertical="center"/>
    </xf>
    <xf numFmtId="164" fontId="6" fillId="0" borderId="23" xfId="0" applyNumberFormat="1" applyFont="1" applyBorder="1" applyAlignment="1">
      <alignment horizontal="center" vertical="center"/>
    </xf>
    <xf numFmtId="0" fontId="10" fillId="0" borderId="28" xfId="0" applyFont="1" applyBorder="1" applyAlignment="1">
      <alignment horizontal="center" vertical="center" wrapText="1"/>
    </xf>
    <xf numFmtId="0" fontId="11" fillId="0" borderId="29" xfId="0" applyFont="1" applyBorder="1" applyAlignment="1">
      <alignment vertical="center" wrapText="1"/>
    </xf>
    <xf numFmtId="0" fontId="11" fillId="0" borderId="29" xfId="0" applyFont="1" applyBorder="1" applyAlignment="1">
      <alignment horizontal="left" vertical="center" wrapText="1"/>
    </xf>
    <xf numFmtId="0" fontId="11" fillId="0" borderId="29" xfId="0" quotePrefix="1" applyFont="1" applyBorder="1" applyAlignment="1">
      <alignment horizontal="center" vertical="center" wrapText="1"/>
    </xf>
    <xf numFmtId="0" fontId="6" fillId="0" borderId="29" xfId="0" applyFont="1" applyBorder="1" applyAlignment="1">
      <alignment horizontal="center" vertical="center"/>
    </xf>
    <xf numFmtId="164" fontId="6" fillId="0" borderId="29" xfId="0" applyNumberFormat="1" applyFont="1" applyBorder="1" applyAlignment="1">
      <alignment horizontal="center" vertical="center"/>
    </xf>
    <xf numFmtId="0" fontId="11" fillId="0" borderId="30" xfId="0" applyFont="1" applyBorder="1" applyAlignment="1">
      <alignment horizontal="center" vertical="center" wrapText="1"/>
    </xf>
    <xf numFmtId="0" fontId="10" fillId="0" borderId="33" xfId="0" quotePrefix="1" applyFont="1" applyBorder="1" applyAlignment="1">
      <alignment horizontal="center" vertical="center" wrapText="1"/>
    </xf>
    <xf numFmtId="0" fontId="10" fillId="0" borderId="0" xfId="0" applyFont="1" applyAlignment="1">
      <alignment horizontal="left"/>
    </xf>
    <xf numFmtId="0" fontId="8"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2" borderId="15" xfId="0" applyFont="1" applyFill="1" applyBorder="1" applyAlignment="1">
      <alignment horizontal="center" vertical="center" wrapText="1"/>
    </xf>
    <xf numFmtId="0" fontId="9" fillId="2" borderId="36" xfId="0" applyFont="1" applyFill="1" applyBorder="1" applyAlignment="1">
      <alignment vertical="center" wrapText="1"/>
    </xf>
    <xf numFmtId="0" fontId="9" fillId="2" borderId="36"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36" xfId="0" applyFont="1" applyFill="1" applyBorder="1" applyAlignment="1">
      <alignment horizontal="center" vertical="center" wrapText="1"/>
    </xf>
    <xf numFmtId="0" fontId="9" fillId="0" borderId="50" xfId="0" applyFont="1" applyBorder="1"/>
    <xf numFmtId="0" fontId="4" fillId="0" borderId="39" xfId="0" applyFont="1" applyBorder="1" applyAlignment="1">
      <alignment horizontal="center" vertical="center" wrapText="1"/>
    </xf>
    <xf numFmtId="0" fontId="4" fillId="0" borderId="55" xfId="0" applyFont="1" applyBorder="1" applyAlignment="1">
      <alignment horizontal="center" vertical="center" wrapText="1"/>
    </xf>
    <xf numFmtId="0" fontId="20" fillId="0" borderId="0" xfId="0" applyFont="1"/>
    <xf numFmtId="0" fontId="4" fillId="0" borderId="3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0" fontId="12" fillId="0" borderId="23" xfId="0" applyFont="1" applyBorder="1" applyAlignment="1">
      <alignment horizontal="center" vertical="center"/>
    </xf>
    <xf numFmtId="164" fontId="12" fillId="0" borderId="23" xfId="1" applyNumberFormat="1" applyFont="1" applyBorder="1" applyAlignment="1">
      <alignment horizontal="center" vertical="center" wrapText="1"/>
    </xf>
    <xf numFmtId="164" fontId="13" fillId="0" borderId="23" xfId="1" applyNumberFormat="1" applyFont="1" applyBorder="1" applyAlignment="1">
      <alignment horizontal="center" vertical="center" wrapText="1"/>
    </xf>
    <xf numFmtId="0" fontId="12" fillId="0" borderId="24" xfId="0" applyFont="1" applyBorder="1" applyAlignment="1">
      <alignment horizontal="center" vertical="center"/>
    </xf>
    <xf numFmtId="0" fontId="4" fillId="0" borderId="16" xfId="0" applyFont="1" applyBorder="1" applyAlignment="1">
      <alignment horizontal="center" vertical="center" wrapText="1"/>
    </xf>
    <xf numFmtId="0" fontId="13" fillId="0" borderId="15" xfId="0" applyFont="1" applyBorder="1" applyAlignment="1">
      <alignment horizontal="center" vertical="center"/>
    </xf>
    <xf numFmtId="164" fontId="13" fillId="0" borderId="15" xfId="0" applyNumberFormat="1" applyFont="1" applyBorder="1" applyAlignment="1">
      <alignment horizontal="center" vertical="center"/>
    </xf>
    <xf numFmtId="0" fontId="25" fillId="4" borderId="31" xfId="0" applyFont="1" applyFill="1" applyBorder="1" applyAlignment="1">
      <alignment horizontal="left" vertical="center"/>
    </xf>
    <xf numFmtId="0" fontId="4" fillId="0" borderId="48" xfId="0" applyFont="1" applyBorder="1" applyAlignment="1">
      <alignment horizontal="center" vertical="center" wrapText="1"/>
    </xf>
    <xf numFmtId="0" fontId="13" fillId="0" borderId="17" xfId="0" applyFont="1" applyBorder="1" applyAlignment="1">
      <alignment horizontal="center" vertical="center"/>
    </xf>
    <xf numFmtId="164" fontId="13" fillId="0" borderId="17" xfId="0" applyNumberFormat="1" applyFont="1" applyBorder="1" applyAlignment="1">
      <alignment horizontal="center" vertical="center"/>
    </xf>
    <xf numFmtId="0" fontId="3" fillId="0" borderId="16" xfId="0" applyFont="1" applyBorder="1" applyAlignment="1">
      <alignment horizontal="center" vertical="center" wrapText="1"/>
    </xf>
    <xf numFmtId="0" fontId="25" fillId="0" borderId="31" xfId="0" applyFont="1" applyBorder="1" applyAlignment="1">
      <alignment horizontal="center" vertical="center"/>
    </xf>
    <xf numFmtId="0" fontId="3" fillId="0" borderId="54" xfId="0" applyFont="1" applyBorder="1" applyAlignment="1">
      <alignment horizontal="center" vertical="center" wrapText="1"/>
    </xf>
    <xf numFmtId="0" fontId="13" fillId="0" borderId="35" xfId="0" applyFont="1" applyBorder="1" applyAlignment="1">
      <alignment horizontal="center" vertical="center"/>
    </xf>
    <xf numFmtId="164" fontId="13" fillId="0" borderId="35" xfId="0" applyNumberFormat="1" applyFont="1" applyBorder="1" applyAlignment="1">
      <alignment horizontal="center" vertical="center"/>
    </xf>
    <xf numFmtId="0" fontId="25" fillId="0" borderId="38" xfId="0" applyFont="1" applyBorder="1" applyAlignment="1">
      <alignment horizontal="center"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164" fontId="12" fillId="0" borderId="23" xfId="0" applyNumberFormat="1" applyFont="1" applyBorder="1" applyAlignment="1">
      <alignment horizontal="center" vertical="center"/>
    </xf>
    <xf numFmtId="164" fontId="12" fillId="3" borderId="23" xfId="0" applyNumberFormat="1" applyFont="1" applyFill="1" applyBorder="1" applyAlignment="1">
      <alignment horizontal="center" vertical="center"/>
    </xf>
    <xf numFmtId="164" fontId="13" fillId="0" borderId="23" xfId="0" applyNumberFormat="1" applyFont="1" applyBorder="1" applyAlignment="1">
      <alignment horizontal="center" vertical="center"/>
    </xf>
    <xf numFmtId="0" fontId="3" fillId="0" borderId="15" xfId="0" applyFont="1" applyBorder="1" applyAlignment="1">
      <alignment vertical="center" wrapText="1"/>
    </xf>
    <xf numFmtId="0" fontId="3" fillId="0" borderId="15" xfId="0" quotePrefix="1" applyFont="1" applyBorder="1" applyAlignment="1">
      <alignment horizontal="left" vertical="center" wrapText="1"/>
    </xf>
    <xf numFmtId="0" fontId="3" fillId="0" borderId="15" xfId="0" quotePrefix="1" applyFont="1" applyBorder="1" applyAlignment="1">
      <alignment horizontal="center" vertical="center" wrapText="1"/>
    </xf>
    <xf numFmtId="0" fontId="12" fillId="0" borderId="31" xfId="0" applyFont="1" applyBorder="1" applyAlignment="1">
      <alignment horizontal="center" vertical="center"/>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0" fontId="3" fillId="0" borderId="33" xfId="0" applyFont="1" applyBorder="1" applyAlignment="1">
      <alignment vertical="center" wrapText="1"/>
    </xf>
    <xf numFmtId="0" fontId="3" fillId="0" borderId="17" xfId="0" applyFont="1" applyBorder="1" applyAlignment="1">
      <alignment horizontal="center" vertical="center" wrapText="1"/>
    </xf>
    <xf numFmtId="0" fontId="13" fillId="0" borderId="33" xfId="0" applyFont="1" applyBorder="1" applyAlignment="1">
      <alignment horizontal="center" vertical="center"/>
    </xf>
    <xf numFmtId="164" fontId="13" fillId="0" borderId="33"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horizontal="center" vertical="center"/>
    </xf>
    <xf numFmtId="0" fontId="3" fillId="0" borderId="17" xfId="0" applyFont="1" applyBorder="1" applyAlignment="1">
      <alignment vertical="center" wrapText="1"/>
    </xf>
    <xf numFmtId="0" fontId="4" fillId="0" borderId="27" xfId="0" applyFont="1" applyBorder="1" applyAlignment="1">
      <alignment horizontal="center" vertical="center" wrapText="1"/>
    </xf>
    <xf numFmtId="164" fontId="12" fillId="0" borderId="23" xfId="1" applyNumberFormat="1" applyFont="1" applyBorder="1" applyAlignment="1">
      <alignment horizontal="center" vertical="center"/>
    </xf>
    <xf numFmtId="164" fontId="12" fillId="3" borderId="23" xfId="1" applyNumberFormat="1" applyFont="1" applyFill="1" applyBorder="1" applyAlignment="1">
      <alignment horizontal="center" vertical="center"/>
    </xf>
    <xf numFmtId="164" fontId="13" fillId="0" borderId="23" xfId="1" applyNumberFormat="1" applyFont="1" applyBorder="1" applyAlignment="1">
      <alignment horizontal="center" vertical="center"/>
    </xf>
    <xf numFmtId="0" fontId="3" fillId="0" borderId="17" xfId="0" applyFont="1" applyBorder="1" applyAlignment="1">
      <alignment horizontal="left" vertical="center" wrapText="1"/>
    </xf>
    <xf numFmtId="0" fontId="3" fillId="0" borderId="49" xfId="0" applyFont="1" applyBorder="1" applyAlignment="1">
      <alignment horizontal="left" vertical="center" wrapText="1"/>
    </xf>
    <xf numFmtId="0" fontId="3" fillId="0" borderId="41" xfId="0" applyFont="1" applyBorder="1" applyAlignment="1">
      <alignment horizontal="left" vertical="center" wrapText="1"/>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4" fillId="2" borderId="41" xfId="0" applyFont="1" applyFill="1" applyBorder="1" applyAlignment="1">
      <alignment vertical="center" wrapText="1"/>
    </xf>
    <xf numFmtId="0" fontId="4" fillId="2" borderId="41" xfId="0" applyFont="1" applyFill="1" applyBorder="1" applyAlignment="1">
      <alignment horizontal="left" vertical="center" wrapText="1"/>
    </xf>
    <xf numFmtId="0" fontId="4" fillId="2" borderId="41" xfId="0" applyFont="1" applyFill="1" applyBorder="1" applyAlignment="1">
      <alignment horizontal="center" vertical="center" wrapText="1"/>
    </xf>
    <xf numFmtId="164" fontId="12" fillId="2" borderId="41" xfId="0" applyNumberFormat="1" applyFont="1" applyFill="1" applyBorder="1" applyAlignment="1">
      <alignment horizontal="center" vertical="center"/>
    </xf>
    <xf numFmtId="164" fontId="13" fillId="2" borderId="41" xfId="0" applyNumberFormat="1" applyFont="1" applyFill="1" applyBorder="1" applyAlignment="1">
      <alignment horizontal="center" vertical="center"/>
    </xf>
    <xf numFmtId="0" fontId="4" fillId="2" borderId="47"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5"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13" fillId="2" borderId="15" xfId="0" applyFont="1" applyFill="1" applyBorder="1" applyAlignment="1">
      <alignment horizontal="center" vertical="center"/>
    </xf>
    <xf numFmtId="164" fontId="13" fillId="2" borderId="15" xfId="0" applyNumberFormat="1" applyFont="1" applyFill="1" applyBorder="1" applyAlignment="1">
      <alignment horizontal="center" vertical="center"/>
    </xf>
    <xf numFmtId="0" fontId="4" fillId="2" borderId="31" xfId="0" applyFont="1" applyFill="1" applyBorder="1" applyAlignment="1">
      <alignment horizontal="center" vertical="center" wrapText="1"/>
    </xf>
    <xf numFmtId="0" fontId="3" fillId="2" borderId="33" xfId="0" applyFont="1" applyFill="1" applyBorder="1" applyAlignment="1">
      <alignment vertical="center" wrapText="1"/>
    </xf>
    <xf numFmtId="0" fontId="3" fillId="2" borderId="17" xfId="0" applyFont="1" applyFill="1" applyBorder="1" applyAlignment="1">
      <alignment horizontal="center" vertical="center" wrapText="1"/>
    </xf>
    <xf numFmtId="0" fontId="13" fillId="2" borderId="33" xfId="0" applyFont="1" applyFill="1" applyBorder="1" applyAlignment="1">
      <alignment horizontal="center" vertical="center"/>
    </xf>
    <xf numFmtId="164" fontId="13" fillId="2" borderId="33" xfId="0" applyNumberFormat="1"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23"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12" fillId="2" borderId="23" xfId="0" applyFont="1" applyFill="1" applyBorder="1" applyAlignment="1">
      <alignment horizontal="center" vertical="center"/>
    </xf>
    <xf numFmtId="164" fontId="12" fillId="2" borderId="23" xfId="1" applyNumberFormat="1" applyFont="1" applyFill="1" applyBorder="1" applyAlignment="1">
      <alignment horizontal="center" vertical="center"/>
    </xf>
    <xf numFmtId="164" fontId="13" fillId="2" borderId="23" xfId="1" applyNumberFormat="1" applyFont="1" applyFill="1" applyBorder="1" applyAlignment="1">
      <alignment horizontal="center" vertical="center"/>
    </xf>
    <xf numFmtId="0" fontId="12" fillId="2" borderId="24" xfId="0" applyFont="1" applyFill="1" applyBorder="1" applyAlignment="1">
      <alignment horizontal="center" vertical="center"/>
    </xf>
    <xf numFmtId="0" fontId="12" fillId="2" borderId="31" xfId="0" applyFont="1" applyFill="1" applyBorder="1" applyAlignment="1">
      <alignment horizontal="center" vertical="center"/>
    </xf>
    <xf numFmtId="0" fontId="3" fillId="2" borderId="33"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0" xfId="0" applyFont="1" applyAlignment="1">
      <alignment horizontal="left"/>
    </xf>
    <xf numFmtId="0" fontId="18" fillId="0" borderId="17" xfId="0" applyFont="1" applyBorder="1" applyAlignment="1">
      <alignment horizontal="center" wrapText="1"/>
    </xf>
    <xf numFmtId="14" fontId="24" fillId="0" borderId="18" xfId="0" applyNumberFormat="1" applyFont="1" applyBorder="1" applyAlignment="1">
      <alignment horizontal="center" wrapText="1"/>
    </xf>
    <xf numFmtId="49" fontId="24" fillId="0" borderId="19" xfId="0" applyNumberFormat="1" applyFont="1" applyBorder="1" applyAlignment="1">
      <alignment horizontal="center" wrapText="1"/>
    </xf>
    <xf numFmtId="0" fontId="24" fillId="0" borderId="21" xfId="0" applyFont="1" applyBorder="1" applyAlignment="1">
      <alignment horizontal="center" vertical="center" wrapText="1"/>
    </xf>
    <xf numFmtId="0" fontId="18" fillId="0" borderId="0" xfId="0" applyFont="1" applyAlignment="1">
      <alignment vertical="center" wrapText="1"/>
    </xf>
    <xf numFmtId="0" fontId="18" fillId="0" borderId="36"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36" xfId="0" applyFont="1" applyFill="1" applyBorder="1" applyAlignment="1">
      <alignment vertical="center" wrapText="1"/>
    </xf>
    <xf numFmtId="0" fontId="3" fillId="2" borderId="36" xfId="0" applyFont="1" applyFill="1" applyBorder="1" applyAlignment="1">
      <alignment horizontal="center" vertical="center" wrapText="1"/>
    </xf>
    <xf numFmtId="0" fontId="3" fillId="0" borderId="50" xfId="0" applyFont="1" applyBorder="1"/>
    <xf numFmtId="0" fontId="4" fillId="0" borderId="24" xfId="0" applyFont="1" applyBorder="1" applyAlignment="1">
      <alignment horizontal="center" vertical="center" wrapText="1"/>
    </xf>
    <xf numFmtId="0" fontId="4" fillId="0" borderId="23" xfId="0" applyFont="1" applyBorder="1" applyAlignment="1">
      <alignment horizontal="left" vertical="top" wrapText="1"/>
    </xf>
    <xf numFmtId="0" fontId="3" fillId="0" borderId="0" xfId="0" applyFont="1" applyAlignment="1">
      <alignment horizontal="center"/>
    </xf>
    <xf numFmtId="165" fontId="12" fillId="3" borderId="23" xfId="1" applyNumberFormat="1" applyFont="1" applyFill="1" applyBorder="1" applyAlignment="1">
      <alignment horizontal="center" vertical="center" wrapText="1"/>
    </xf>
    <xf numFmtId="165" fontId="12" fillId="3" borderId="23" xfId="1" applyNumberFormat="1" applyFont="1" applyFill="1" applyBorder="1" applyAlignment="1">
      <alignment horizontal="center" vertical="center"/>
    </xf>
    <xf numFmtId="165" fontId="12" fillId="2" borderId="23" xfId="1" applyNumberFormat="1" applyFont="1" applyFill="1" applyBorder="1" applyAlignment="1">
      <alignment horizontal="center" vertical="center"/>
    </xf>
    <xf numFmtId="0" fontId="11" fillId="0" borderId="0" xfId="3" applyFont="1" applyAlignment="1">
      <alignment vertical="center" wrapText="1"/>
    </xf>
    <xf numFmtId="0" fontId="10" fillId="0" borderId="0" xfId="3" applyFont="1" applyAlignment="1">
      <alignment vertical="top" wrapText="1"/>
    </xf>
    <xf numFmtId="0" fontId="19" fillId="0" borderId="0" xfId="3" applyFont="1"/>
    <xf numFmtId="0" fontId="10" fillId="0" borderId="0" xfId="3" applyFont="1" applyAlignment="1">
      <alignment horizontal="center" vertical="top" wrapText="1"/>
    </xf>
    <xf numFmtId="0" fontId="10" fillId="0" borderId="0" xfId="3" applyFont="1" applyAlignment="1">
      <alignment horizontal="center" vertical="center"/>
    </xf>
    <xf numFmtId="0" fontId="10" fillId="0" borderId="0" xfId="3" applyFont="1" applyAlignment="1">
      <alignment horizontal="center" vertical="center" wrapText="1"/>
    </xf>
    <xf numFmtId="0" fontId="11" fillId="0" borderId="7" xfId="3" applyFont="1" applyBorder="1"/>
    <xf numFmtId="0" fontId="11" fillId="0" borderId="0" xfId="3" applyFont="1"/>
    <xf numFmtId="0" fontId="11" fillId="0" borderId="8" xfId="3" applyFont="1" applyBorder="1"/>
    <xf numFmtId="0" fontId="10" fillId="0" borderId="10" xfId="3" applyFont="1" applyBorder="1"/>
    <xf numFmtId="0" fontId="10" fillId="0" borderId="11" xfId="3" applyFont="1" applyBorder="1"/>
    <xf numFmtId="0" fontId="19" fillId="0" borderId="11" xfId="3" applyFont="1" applyBorder="1"/>
    <xf numFmtId="0" fontId="10" fillId="0" borderId="12" xfId="3" applyFont="1" applyBorder="1"/>
    <xf numFmtId="0" fontId="11" fillId="0" borderId="0" xfId="3" applyFont="1" applyAlignment="1">
      <alignment horizontal="center" vertical="center" wrapText="1"/>
    </xf>
    <xf numFmtId="0" fontId="10" fillId="0" borderId="13" xfId="3" applyFont="1" applyBorder="1"/>
    <xf numFmtId="0" fontId="10" fillId="0" borderId="0" xfId="3" applyFont="1" applyAlignment="1">
      <alignment wrapText="1"/>
    </xf>
    <xf numFmtId="0" fontId="10" fillId="0" borderId="0" xfId="3" applyFont="1" applyAlignment="1">
      <alignment horizontal="right" vertical="top"/>
    </xf>
    <xf numFmtId="0" fontId="10" fillId="0" borderId="0" xfId="3" applyFont="1" applyAlignment="1">
      <alignment horizontal="center" vertical="top"/>
    </xf>
    <xf numFmtId="0" fontId="11" fillId="0" borderId="0" xfId="3" applyFont="1" applyAlignment="1">
      <alignment horizontal="center" vertical="center"/>
    </xf>
    <xf numFmtId="0" fontId="0" fillId="0" borderId="20" xfId="0" applyBorder="1" applyProtection="1">
      <protection locked="0"/>
    </xf>
    <xf numFmtId="0" fontId="10" fillId="0" borderId="19" xfId="0" applyFont="1" applyBorder="1" applyAlignment="1" applyProtection="1">
      <alignment horizontal="center" wrapText="1"/>
      <protection locked="0"/>
    </xf>
    <xf numFmtId="0" fontId="9" fillId="0" borderId="20" xfId="0" applyFont="1" applyBorder="1" applyAlignment="1" applyProtection="1">
      <alignment wrapText="1"/>
      <protection locked="0"/>
    </xf>
    <xf numFmtId="49" fontId="8" fillId="0" borderId="19" xfId="0" applyNumberFormat="1" applyFont="1" applyBorder="1" applyAlignment="1" applyProtection="1">
      <alignment horizontal="center" wrapText="1"/>
      <protection locked="0"/>
    </xf>
    <xf numFmtId="0" fontId="10" fillId="0" borderId="19" xfId="0" applyFont="1" applyBorder="1" applyAlignment="1" applyProtection="1">
      <alignment horizontal="center" vertical="center" wrapText="1"/>
      <protection locked="0"/>
    </xf>
    <xf numFmtId="0" fontId="20" fillId="0" borderId="20" xfId="0" applyFont="1" applyBorder="1" applyProtection="1">
      <protection locked="0"/>
    </xf>
    <xf numFmtId="0" fontId="3" fillId="0" borderId="19" xfId="0" applyFont="1" applyBorder="1" applyAlignment="1" applyProtection="1">
      <alignment horizontal="center" vertical="center" wrapText="1"/>
      <protection locked="0"/>
    </xf>
    <xf numFmtId="0" fontId="18" fillId="0" borderId="20" xfId="0" applyFont="1" applyBorder="1" applyAlignment="1" applyProtection="1">
      <alignment wrapText="1"/>
      <protection locked="0"/>
    </xf>
    <xf numFmtId="3" fontId="10" fillId="3" borderId="15" xfId="0" applyNumberFormat="1" applyFont="1" applyFill="1" applyBorder="1" applyAlignment="1">
      <alignment horizontal="center" vertical="center" wrapText="1"/>
    </xf>
    <xf numFmtId="3" fontId="7" fillId="3" borderId="23" xfId="0" applyNumberFormat="1" applyFont="1" applyFill="1" applyBorder="1" applyAlignment="1">
      <alignment horizontal="center" vertical="center"/>
    </xf>
    <xf numFmtId="3" fontId="7" fillId="3" borderId="51" xfId="0" applyNumberFormat="1" applyFont="1" applyFill="1" applyBorder="1" applyAlignment="1">
      <alignment horizontal="center" vertical="center"/>
    </xf>
    <xf numFmtId="3" fontId="7" fillId="5" borderId="49" xfId="0" applyNumberFormat="1" applyFont="1" applyFill="1" applyBorder="1" applyAlignment="1" applyProtection="1">
      <alignment horizontal="center" vertical="center"/>
      <protection locked="0"/>
    </xf>
    <xf numFmtId="3" fontId="7" fillId="5" borderId="52" xfId="0" applyNumberFormat="1" applyFont="1" applyFill="1" applyBorder="1" applyAlignment="1" applyProtection="1">
      <alignment horizontal="center" vertical="center"/>
      <protection locked="0"/>
    </xf>
    <xf numFmtId="3" fontId="7" fillId="5" borderId="35" xfId="0" applyNumberFormat="1" applyFont="1" applyFill="1" applyBorder="1" applyAlignment="1" applyProtection="1">
      <alignment horizontal="center" vertical="center"/>
      <protection locked="0"/>
    </xf>
    <xf numFmtId="165" fontId="10" fillId="3" borderId="15" xfId="0" applyNumberFormat="1" applyFont="1" applyFill="1" applyBorder="1" applyAlignment="1">
      <alignment horizontal="center" vertical="center" wrapText="1"/>
    </xf>
    <xf numFmtId="165" fontId="7" fillId="3" borderId="40" xfId="0" applyNumberFormat="1" applyFont="1" applyFill="1" applyBorder="1" applyAlignment="1">
      <alignment horizontal="center" vertical="center"/>
    </xf>
    <xf numFmtId="165" fontId="7" fillId="3" borderId="15" xfId="0" applyNumberFormat="1" applyFont="1" applyFill="1" applyBorder="1" applyAlignment="1">
      <alignment horizontal="center" vertical="center"/>
    </xf>
    <xf numFmtId="165" fontId="6" fillId="3" borderId="15" xfId="0" applyNumberFormat="1" applyFont="1" applyFill="1" applyBorder="1" applyAlignment="1">
      <alignment horizontal="center" vertical="center"/>
    </xf>
    <xf numFmtId="165" fontId="6" fillId="5" borderId="15" xfId="0" applyNumberFormat="1" applyFont="1" applyFill="1" applyBorder="1" applyAlignment="1" applyProtection="1">
      <alignment horizontal="center" vertical="center"/>
      <protection locked="0"/>
    </xf>
    <xf numFmtId="166" fontId="6" fillId="5" borderId="15" xfId="0" applyNumberFormat="1" applyFont="1" applyFill="1" applyBorder="1" applyAlignment="1" applyProtection="1">
      <alignment horizontal="center" vertical="center"/>
      <protection locked="0"/>
    </xf>
    <xf numFmtId="166" fontId="6" fillId="5" borderId="33" xfId="0" applyNumberFormat="1" applyFont="1" applyFill="1" applyBorder="1" applyAlignment="1" applyProtection="1">
      <alignment horizontal="center" vertical="center"/>
      <protection locked="0"/>
    </xf>
    <xf numFmtId="166" fontId="6" fillId="3" borderId="15" xfId="0" applyNumberFormat="1" applyFont="1" applyFill="1" applyBorder="1" applyAlignment="1">
      <alignment horizontal="center" vertical="center"/>
    </xf>
    <xf numFmtId="3" fontId="6" fillId="5" borderId="15" xfId="0" applyNumberFormat="1" applyFont="1" applyFill="1" applyBorder="1" applyAlignment="1" applyProtection="1">
      <alignment horizontal="center" vertical="center"/>
      <protection locked="0"/>
    </xf>
    <xf numFmtId="3" fontId="6" fillId="5" borderId="35" xfId="0" applyNumberFormat="1" applyFont="1" applyFill="1" applyBorder="1" applyAlignment="1" applyProtection="1">
      <alignment horizontal="center" vertical="center"/>
      <protection locked="0"/>
    </xf>
    <xf numFmtId="0" fontId="10" fillId="0" borderId="48" xfId="0" quotePrefix="1" applyFont="1" applyBorder="1" applyAlignment="1">
      <alignment horizontal="center" vertical="center" wrapText="1"/>
    </xf>
    <xf numFmtId="0" fontId="6" fillId="0" borderId="17" xfId="0" applyFont="1" applyBorder="1" applyAlignment="1">
      <alignment horizontal="center" vertical="center"/>
    </xf>
    <xf numFmtId="164" fontId="6" fillId="0" borderId="17" xfId="0" applyNumberFormat="1" applyFont="1" applyBorder="1" applyAlignment="1">
      <alignment horizontal="center" vertical="center"/>
    </xf>
    <xf numFmtId="3" fontId="6" fillId="5" borderId="17" xfId="0" applyNumberFormat="1" applyFont="1" applyFill="1" applyBorder="1" applyAlignment="1" applyProtection="1">
      <alignment horizontal="center" vertical="center"/>
      <protection locked="0"/>
    </xf>
    <xf numFmtId="0" fontId="10" fillId="0" borderId="56" xfId="0" quotePrefix="1" applyFont="1" applyBorder="1" applyAlignment="1">
      <alignment horizontal="center" vertical="center" wrapText="1"/>
    </xf>
    <xf numFmtId="0" fontId="6" fillId="0" borderId="41" xfId="0" applyFont="1" applyBorder="1" applyAlignment="1">
      <alignment horizontal="center" vertical="center"/>
    </xf>
    <xf numFmtId="164" fontId="6" fillId="0" borderId="41" xfId="0" applyNumberFormat="1" applyFont="1" applyBorder="1" applyAlignment="1">
      <alignment horizontal="center" vertical="center"/>
    </xf>
    <xf numFmtId="3" fontId="6" fillId="5" borderId="41" xfId="0" applyNumberFormat="1" applyFont="1" applyFill="1" applyBorder="1" applyAlignment="1" applyProtection="1">
      <alignment horizontal="center" vertical="center"/>
      <protection locked="0"/>
    </xf>
    <xf numFmtId="0" fontId="10" fillId="0" borderId="17" xfId="0" applyFont="1" applyBorder="1" applyAlignment="1">
      <alignment vertical="center" wrapText="1"/>
    </xf>
    <xf numFmtId="0" fontId="10" fillId="0" borderId="41" xfId="0" applyFont="1" applyBorder="1" applyAlignment="1">
      <alignment horizontal="left" vertical="center" wrapText="1" indent="3"/>
    </xf>
    <xf numFmtId="164" fontId="6" fillId="0" borderId="57" xfId="0" applyNumberFormat="1" applyFont="1" applyBorder="1" applyAlignment="1">
      <alignment horizontal="center"/>
    </xf>
    <xf numFmtId="164" fontId="6" fillId="0" borderId="50" xfId="0" applyNumberFormat="1" applyFont="1" applyBorder="1" applyAlignment="1">
      <alignment horizontal="center"/>
    </xf>
    <xf numFmtId="0" fontId="10" fillId="0" borderId="58" xfId="0" quotePrefix="1" applyFont="1" applyBorder="1" applyAlignment="1">
      <alignment horizontal="center" vertical="center" wrapText="1"/>
    </xf>
    <xf numFmtId="0" fontId="11" fillId="0" borderId="45" xfId="0" applyFont="1" applyBorder="1" applyAlignment="1">
      <alignment horizontal="left" vertical="center" wrapText="1"/>
    </xf>
    <xf numFmtId="0" fontId="10" fillId="0" borderId="16" xfId="0" applyFont="1" applyBorder="1" applyAlignment="1">
      <alignment horizontal="left" vertical="center" wrapText="1"/>
    </xf>
    <xf numFmtId="0" fontId="10" fillId="0" borderId="48" xfId="0" applyFont="1" applyBorder="1" applyAlignment="1">
      <alignment horizontal="left" vertical="center" wrapText="1"/>
    </xf>
    <xf numFmtId="0" fontId="10" fillId="0" borderId="56" xfId="0" applyFont="1" applyBorder="1" applyAlignment="1">
      <alignment horizontal="left" vertical="center" wrapText="1"/>
    </xf>
    <xf numFmtId="0" fontId="10" fillId="0" borderId="54" xfId="0" applyFont="1" applyBorder="1" applyAlignment="1">
      <alignment horizontal="left" vertical="center" wrapText="1"/>
    </xf>
    <xf numFmtId="0" fontId="10" fillId="0" borderId="15" xfId="0" applyFont="1" applyBorder="1" applyAlignment="1">
      <alignment horizontal="left" vertical="center" wrapText="1" indent="3"/>
    </xf>
    <xf numFmtId="0" fontId="10" fillId="0" borderId="35" xfId="0" applyFont="1" applyBorder="1" applyAlignment="1">
      <alignment horizontal="left" vertical="center" wrapText="1" indent="3"/>
    </xf>
    <xf numFmtId="165" fontId="7" fillId="3" borderId="23" xfId="1" applyNumberFormat="1" applyFont="1" applyFill="1" applyBorder="1" applyAlignment="1">
      <alignment horizontal="center" vertical="center"/>
    </xf>
    <xf numFmtId="3" fontId="6" fillId="5" borderId="33" xfId="0" applyNumberFormat="1" applyFont="1" applyFill="1" applyBorder="1" applyAlignment="1" applyProtection="1">
      <alignment horizontal="center" vertical="center"/>
      <protection locked="0"/>
    </xf>
    <xf numFmtId="166" fontId="6" fillId="3" borderId="33" xfId="0" applyNumberFormat="1" applyFont="1" applyFill="1" applyBorder="1" applyAlignment="1">
      <alignment horizontal="center" vertical="center"/>
    </xf>
    <xf numFmtId="3" fontId="7" fillId="5" borderId="29" xfId="0" applyNumberFormat="1" applyFont="1" applyFill="1" applyBorder="1" applyAlignment="1" applyProtection="1">
      <alignment horizontal="center" vertical="center"/>
      <protection locked="0"/>
    </xf>
    <xf numFmtId="165" fontId="7" fillId="3" borderId="23" xfId="0" applyNumberFormat="1" applyFont="1" applyFill="1" applyBorder="1" applyAlignment="1">
      <alignment horizontal="center" vertical="center"/>
    </xf>
    <xf numFmtId="0" fontId="11" fillId="0" borderId="59" xfId="0" applyFont="1" applyBorder="1" applyAlignment="1">
      <alignment vertical="center" wrapText="1"/>
    </xf>
    <xf numFmtId="0" fontId="10" fillId="0" borderId="60" xfId="0" applyFont="1" applyBorder="1" applyAlignment="1">
      <alignment horizontal="left" vertical="center" wrapText="1" indent="2"/>
    </xf>
    <xf numFmtId="0" fontId="10" fillId="0" borderId="61" xfId="0" applyFont="1" applyBorder="1" applyAlignment="1">
      <alignment horizontal="left" vertical="center" wrapText="1" indent="2"/>
    </xf>
    <xf numFmtId="0" fontId="10" fillId="0" borderId="32" xfId="0" applyFont="1" applyBorder="1" applyAlignment="1">
      <alignment horizontal="left" vertical="center" wrapText="1"/>
    </xf>
    <xf numFmtId="166" fontId="13" fillId="5" borderId="15" xfId="0" applyNumberFormat="1" applyFont="1" applyFill="1" applyBorder="1" applyAlignment="1" applyProtection="1">
      <alignment horizontal="center" vertical="center"/>
      <protection locked="0"/>
    </xf>
    <xf numFmtId="166" fontId="13" fillId="5" borderId="17" xfId="0" applyNumberFormat="1" applyFont="1" applyFill="1" applyBorder="1" applyAlignment="1" applyProtection="1">
      <alignment horizontal="center" vertical="center"/>
      <protection locked="0"/>
    </xf>
    <xf numFmtId="3" fontId="13" fillId="5" borderId="15" xfId="0" applyNumberFormat="1" applyFont="1" applyFill="1" applyBorder="1" applyAlignment="1" applyProtection="1">
      <alignment horizontal="center" vertical="center"/>
      <protection locked="0"/>
    </xf>
    <xf numFmtId="3" fontId="13" fillId="5" borderId="35" xfId="0" applyNumberFormat="1" applyFont="1" applyFill="1" applyBorder="1" applyAlignment="1" applyProtection="1">
      <alignment horizontal="center" vertical="center"/>
      <protection locked="0"/>
    </xf>
    <xf numFmtId="165" fontId="12" fillId="3" borderId="23" xfId="0" applyNumberFormat="1" applyFont="1" applyFill="1" applyBorder="1" applyAlignment="1">
      <alignment horizontal="center" vertical="center"/>
    </xf>
    <xf numFmtId="165" fontId="13" fillId="3" borderId="15" xfId="0" applyNumberFormat="1" applyFont="1" applyFill="1" applyBorder="1" applyAlignment="1">
      <alignment horizontal="center" vertical="center"/>
    </xf>
    <xf numFmtId="165" fontId="13" fillId="5" borderId="15" xfId="0" applyNumberFormat="1" applyFont="1" applyFill="1" applyBorder="1" applyAlignment="1" applyProtection="1">
      <alignment horizontal="center" vertical="center"/>
      <protection locked="0"/>
    </xf>
    <xf numFmtId="166" fontId="13" fillId="3" borderId="15" xfId="0" applyNumberFormat="1" applyFont="1" applyFill="1" applyBorder="1" applyAlignment="1">
      <alignment horizontal="center" vertical="center"/>
    </xf>
    <xf numFmtId="166" fontId="13" fillId="3" borderId="33" xfId="0" applyNumberFormat="1" applyFont="1" applyFill="1" applyBorder="1" applyAlignment="1">
      <alignment horizontal="center" vertical="center"/>
    </xf>
    <xf numFmtId="3" fontId="13" fillId="3" borderId="15" xfId="0" applyNumberFormat="1" applyFont="1" applyFill="1" applyBorder="1" applyAlignment="1">
      <alignment horizontal="center" vertical="center"/>
    </xf>
    <xf numFmtId="3" fontId="13" fillId="5" borderId="17" xfId="0" applyNumberFormat="1" applyFont="1" applyFill="1" applyBorder="1" applyAlignment="1" applyProtection="1">
      <alignment horizontal="center" vertical="center"/>
      <protection locked="0"/>
    </xf>
    <xf numFmtId="166" fontId="13" fillId="2" borderId="15" xfId="0" applyNumberFormat="1" applyFont="1" applyFill="1" applyBorder="1" applyAlignment="1">
      <alignment horizontal="center" vertical="center"/>
    </xf>
    <xf numFmtId="165" fontId="12" fillId="2" borderId="41" xfId="0" applyNumberFormat="1" applyFont="1" applyFill="1" applyBorder="1" applyAlignment="1">
      <alignment horizontal="center" vertical="center"/>
    </xf>
    <xf numFmtId="166" fontId="13" fillId="2" borderId="33" xfId="0" applyNumberFormat="1" applyFont="1" applyFill="1" applyBorder="1" applyAlignment="1">
      <alignment horizontal="center" vertical="center"/>
    </xf>
    <xf numFmtId="165" fontId="9" fillId="3" borderId="15" xfId="0" applyNumberFormat="1" applyFont="1" applyFill="1" applyBorder="1" applyAlignment="1">
      <alignment horizontal="center" vertical="center" wrapText="1"/>
    </xf>
    <xf numFmtId="165" fontId="18" fillId="2" borderId="15" xfId="0" applyNumberFormat="1" applyFont="1" applyFill="1" applyBorder="1" applyAlignment="1">
      <alignment horizontal="center" vertical="center" wrapText="1"/>
    </xf>
    <xf numFmtId="165" fontId="18" fillId="3" borderId="15" xfId="0" applyNumberFormat="1" applyFont="1" applyFill="1" applyBorder="1" applyAlignment="1">
      <alignment horizontal="center" vertical="center" wrapText="1"/>
    </xf>
    <xf numFmtId="165" fontId="3" fillId="3" borderId="15" xfId="0" applyNumberFormat="1" applyFont="1" applyFill="1" applyBorder="1" applyAlignment="1">
      <alignment horizontal="center" vertical="center" wrapText="1"/>
    </xf>
    <xf numFmtId="0" fontId="3" fillId="0" borderId="15" xfId="0" applyFont="1" applyBorder="1" applyAlignment="1">
      <alignment horizontal="left" vertical="center" wrapText="1" indent="3"/>
    </xf>
    <xf numFmtId="0" fontId="4"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8" xfId="0" applyFont="1" applyBorder="1" applyAlignment="1">
      <alignment horizontal="left" vertical="center" wrapText="1"/>
    </xf>
    <xf numFmtId="0" fontId="3" fillId="0" borderId="56" xfId="0" applyFont="1" applyBorder="1" applyAlignment="1">
      <alignment horizontal="left" vertical="center" wrapText="1"/>
    </xf>
    <xf numFmtId="0" fontId="3" fillId="0" borderId="54" xfId="0" applyFont="1" applyBorder="1" applyAlignment="1">
      <alignment horizontal="left" vertical="center" wrapText="1"/>
    </xf>
    <xf numFmtId="0" fontId="3" fillId="0" borderId="41" xfId="0" applyFont="1" applyBorder="1" applyAlignment="1">
      <alignment horizontal="left" vertical="center" wrapText="1" indent="3"/>
    </xf>
    <xf numFmtId="0" fontId="3" fillId="0" borderId="35" xfId="0" applyFont="1" applyBorder="1" applyAlignment="1">
      <alignment horizontal="left" vertical="center" wrapText="1" indent="3"/>
    </xf>
    <xf numFmtId="0" fontId="3" fillId="0" borderId="41" xfId="0" applyFont="1" applyBorder="1" applyAlignment="1">
      <alignment horizontal="left" wrapText="1"/>
    </xf>
    <xf numFmtId="3" fontId="7" fillId="6" borderId="15" xfId="0" applyNumberFormat="1" applyFont="1" applyFill="1" applyBorder="1" applyAlignment="1">
      <alignment horizontal="center" vertical="center"/>
    </xf>
    <xf numFmtId="3" fontId="7" fillId="6" borderId="33" xfId="0" applyNumberFormat="1" applyFont="1" applyFill="1" applyBorder="1" applyAlignment="1">
      <alignment horizontal="center" vertical="center"/>
    </xf>
    <xf numFmtId="3" fontId="7" fillId="6" borderId="41" xfId="0" applyNumberFormat="1" applyFont="1" applyFill="1" applyBorder="1" applyAlignment="1">
      <alignment horizontal="center" vertical="center"/>
    </xf>
    <xf numFmtId="165" fontId="10" fillId="6" borderId="15" xfId="0" applyNumberFormat="1" applyFont="1" applyFill="1" applyBorder="1" applyAlignment="1">
      <alignment horizontal="center" vertical="center" wrapText="1"/>
    </xf>
    <xf numFmtId="3" fontId="10" fillId="6" borderId="15" xfId="0" applyNumberFormat="1" applyFont="1" applyFill="1" applyBorder="1" applyAlignment="1">
      <alignment horizontal="center" vertical="center" wrapText="1"/>
    </xf>
    <xf numFmtId="165" fontId="7" fillId="6" borderId="40" xfId="0" applyNumberFormat="1" applyFont="1" applyFill="1" applyBorder="1" applyAlignment="1">
      <alignment horizontal="center" vertical="center"/>
    </xf>
    <xf numFmtId="165" fontId="6" fillId="6" borderId="15" xfId="0" applyNumberFormat="1" applyFont="1" applyFill="1" applyBorder="1" applyAlignment="1">
      <alignment horizontal="center" vertical="center"/>
    </xf>
    <xf numFmtId="165" fontId="7" fillId="6" borderId="15" xfId="0" applyNumberFormat="1" applyFont="1" applyFill="1" applyBorder="1" applyAlignment="1">
      <alignment horizontal="center" vertical="center"/>
    </xf>
    <xf numFmtId="165" fontId="6" fillId="6" borderId="15" xfId="0" applyNumberFormat="1" applyFont="1" applyFill="1" applyBorder="1" applyAlignment="1">
      <alignment horizontal="center" vertical="center" wrapText="1"/>
    </xf>
    <xf numFmtId="166" fontId="6" fillId="6" borderId="15" xfId="0" applyNumberFormat="1" applyFont="1" applyFill="1" applyBorder="1" applyAlignment="1">
      <alignment horizontal="center" vertical="center"/>
    </xf>
    <xf numFmtId="166" fontId="6" fillId="6" borderId="33" xfId="0" applyNumberFormat="1" applyFont="1" applyFill="1" applyBorder="1" applyAlignment="1">
      <alignment horizontal="center" vertical="center"/>
    </xf>
    <xf numFmtId="166" fontId="13" fillId="6" borderId="15" xfId="0" applyNumberFormat="1" applyFont="1" applyFill="1" applyBorder="1" applyAlignment="1">
      <alignment horizontal="center" vertical="center"/>
    </xf>
    <xf numFmtId="3" fontId="6" fillId="6" borderId="17" xfId="0" applyNumberFormat="1" applyFont="1" applyFill="1" applyBorder="1" applyAlignment="1">
      <alignment horizontal="center" vertical="center"/>
    </xf>
    <xf numFmtId="3" fontId="6" fillId="6" borderId="41" xfId="0" applyNumberFormat="1" applyFont="1" applyFill="1" applyBorder="1" applyAlignment="1">
      <alignment horizontal="center" vertical="center"/>
    </xf>
    <xf numFmtId="3" fontId="6" fillId="6" borderId="15" xfId="0" applyNumberFormat="1" applyFont="1" applyFill="1" applyBorder="1" applyAlignment="1">
      <alignment horizontal="center" vertical="center"/>
    </xf>
    <xf numFmtId="3" fontId="6" fillId="6" borderId="35" xfId="0" applyNumberFormat="1" applyFont="1" applyFill="1" applyBorder="1" applyAlignment="1">
      <alignment horizontal="center" vertical="center"/>
    </xf>
    <xf numFmtId="3" fontId="6" fillId="6" borderId="33" xfId="0" applyNumberFormat="1" applyFont="1" applyFill="1" applyBorder="1" applyAlignment="1">
      <alignment horizontal="center" vertical="center"/>
    </xf>
    <xf numFmtId="3" fontId="7" fillId="6" borderId="23" xfId="0" applyNumberFormat="1" applyFont="1" applyFill="1" applyBorder="1" applyAlignment="1">
      <alignment horizontal="center" vertical="center"/>
    </xf>
    <xf numFmtId="165" fontId="9" fillId="6" borderId="15" xfId="0" applyNumberFormat="1" applyFont="1" applyFill="1" applyBorder="1" applyAlignment="1">
      <alignment horizontal="center" vertical="center" wrapText="1"/>
    </xf>
    <xf numFmtId="165" fontId="18" fillId="6" borderId="15" xfId="0" applyNumberFormat="1" applyFont="1" applyFill="1" applyBorder="1" applyAlignment="1">
      <alignment horizontal="center" vertical="center" wrapText="1"/>
    </xf>
    <xf numFmtId="3" fontId="13" fillId="6" borderId="15" xfId="0" applyNumberFormat="1" applyFont="1" applyFill="1" applyBorder="1" applyAlignment="1">
      <alignment horizontal="center" vertical="center"/>
    </xf>
    <xf numFmtId="165" fontId="13" fillId="6" borderId="15" xfId="0" applyNumberFormat="1" applyFont="1" applyFill="1" applyBorder="1" applyAlignment="1">
      <alignment horizontal="center" vertical="center"/>
    </xf>
    <xf numFmtId="166" fontId="13" fillId="6" borderId="33" xfId="0" applyNumberFormat="1" applyFont="1" applyFill="1" applyBorder="1" applyAlignment="1">
      <alignment horizontal="center" vertical="center"/>
    </xf>
    <xf numFmtId="166" fontId="13" fillId="6" borderId="17" xfId="0" applyNumberFormat="1" applyFont="1" applyFill="1" applyBorder="1" applyAlignment="1">
      <alignment horizontal="center" vertical="center"/>
    </xf>
    <xf numFmtId="165" fontId="3" fillId="6" borderId="15" xfId="0" applyNumberFormat="1" applyFont="1" applyFill="1" applyBorder="1" applyAlignment="1">
      <alignment horizontal="center" vertical="center" wrapText="1"/>
    </xf>
    <xf numFmtId="0" fontId="6" fillId="6" borderId="17" xfId="0" applyFont="1" applyFill="1" applyBorder="1" applyAlignment="1">
      <alignment horizontal="center" vertical="center"/>
    </xf>
    <xf numFmtId="164" fontId="12" fillId="3" borderId="41" xfId="0" applyNumberFormat="1" applyFont="1" applyFill="1" applyBorder="1" applyAlignment="1">
      <alignment horizontal="center" vertical="center"/>
    </xf>
    <xf numFmtId="3" fontId="26" fillId="0" borderId="31" xfId="0" applyNumberFormat="1" applyFont="1" applyBorder="1" applyAlignment="1">
      <alignment horizontal="center" vertical="center"/>
    </xf>
    <xf numFmtId="3" fontId="13" fillId="6" borderId="33" xfId="0" applyNumberFormat="1" applyFont="1" applyFill="1" applyBorder="1" applyAlignment="1">
      <alignment horizontal="center" vertical="center"/>
    </xf>
    <xf numFmtId="3" fontId="13" fillId="5" borderId="33" xfId="0" applyNumberFormat="1" applyFont="1" applyFill="1" applyBorder="1" applyAlignment="1" applyProtection="1">
      <alignment horizontal="center" vertical="center"/>
      <protection locked="0"/>
    </xf>
    <xf numFmtId="0" fontId="10" fillId="0" borderId="0" xfId="3" applyFont="1"/>
    <xf numFmtId="0" fontId="10" fillId="0" borderId="15" xfId="0" applyFont="1" applyBorder="1" applyAlignment="1">
      <alignment horizontal="center" vertical="center" wrapText="1"/>
    </xf>
    <xf numFmtId="0" fontId="10" fillId="0" borderId="0" xfId="3" applyFont="1" applyAlignment="1">
      <alignment horizontal="left" vertical="center" wrapText="1"/>
    </xf>
    <xf numFmtId="0" fontId="9" fillId="0" borderId="0" xfId="0" applyFont="1" applyAlignment="1">
      <alignment horizontal="right" wrapText="1"/>
    </xf>
    <xf numFmtId="0" fontId="9"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vertical="center" wrapText="1"/>
    </xf>
    <xf numFmtId="0" fontId="11" fillId="0" borderId="15" xfId="0" applyFont="1" applyBorder="1" applyAlignment="1">
      <alignment horizontal="center" vertical="center" wrapText="1"/>
    </xf>
    <xf numFmtId="0" fontId="6" fillId="0" borderId="0" xfId="0" applyFont="1"/>
    <xf numFmtId="0" fontId="10" fillId="0" borderId="0" xfId="0" applyFont="1" applyAlignment="1">
      <alignment wrapText="1"/>
    </xf>
    <xf numFmtId="0" fontId="9" fillId="0" borderId="0" xfId="0" applyFont="1"/>
    <xf numFmtId="0" fontId="3" fillId="0" borderId="0" xfId="0" applyFont="1"/>
    <xf numFmtId="0" fontId="3"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right" wrapText="1"/>
    </xf>
    <xf numFmtId="0" fontId="18" fillId="0" borderId="0" xfId="0" applyFont="1" applyAlignment="1">
      <alignment wrapText="1"/>
    </xf>
    <xf numFmtId="0" fontId="4" fillId="0" borderId="43" xfId="0" applyFont="1" applyBorder="1" applyAlignment="1">
      <alignment horizontal="center" vertical="center" wrapText="1"/>
    </xf>
    <xf numFmtId="1" fontId="1" fillId="5" borderId="15" xfId="0" applyNumberFormat="1" applyFont="1" applyFill="1" applyBorder="1" applyProtection="1">
      <protection locked="0"/>
    </xf>
    <xf numFmtId="1" fontId="15" fillId="0" borderId="16" xfId="0" applyNumberFormat="1" applyFont="1" applyBorder="1" applyAlignment="1">
      <alignment horizontal="center" vertical="center" wrapText="1"/>
    </xf>
    <xf numFmtId="0" fontId="0" fillId="0" borderId="14" xfId="0" applyBorder="1"/>
    <xf numFmtId="0" fontId="0" fillId="0" borderId="16" xfId="0" applyBorder="1"/>
    <xf numFmtId="0" fontId="10" fillId="0" borderId="0" xfId="3" applyFont="1" applyAlignment="1">
      <alignment horizontal="left" vertical="center" wrapText="1"/>
    </xf>
    <xf numFmtId="0" fontId="10" fillId="0" borderId="0" xfId="3" applyFont="1"/>
    <xf numFmtId="0" fontId="11" fillId="0" borderId="9" xfId="3" applyFont="1" applyBorder="1" applyAlignment="1">
      <alignment horizontal="center"/>
    </xf>
    <xf numFmtId="0" fontId="0" fillId="0" borderId="8" xfId="0" applyBorder="1"/>
    <xf numFmtId="0" fontId="10" fillId="0" borderId="1" xfId="3" applyFont="1" applyBorder="1" applyAlignment="1">
      <alignment horizontal="center" vertical="top"/>
    </xf>
    <xf numFmtId="0" fontId="0" fillId="0" borderId="2" xfId="0" applyBorder="1"/>
    <xf numFmtId="0" fontId="0" fillId="0" borderId="3" xfId="0" applyBorder="1"/>
    <xf numFmtId="0" fontId="10" fillId="0" borderId="1" xfId="3" applyFont="1" applyBorder="1" applyAlignment="1">
      <alignment horizontal="center" vertical="center"/>
    </xf>
    <xf numFmtId="1" fontId="5" fillId="0" borderId="15" xfId="3"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1" fillId="0" borderId="4" xfId="3" applyFont="1" applyBorder="1" applyAlignment="1">
      <alignment horizontal="center" wrapText="1"/>
    </xf>
    <xf numFmtId="1" fontId="1" fillId="5" borderId="15" xfId="0" applyNumberFormat="1" applyFont="1" applyFill="1" applyBorder="1" applyProtection="1">
      <protection locked="0"/>
    </xf>
    <xf numFmtId="0" fontId="0" fillId="0" borderId="14" xfId="0" applyBorder="1" applyProtection="1">
      <protection locked="0"/>
    </xf>
    <xf numFmtId="0" fontId="0" fillId="0" borderId="16" xfId="0" applyBorder="1" applyProtection="1">
      <protection locked="0"/>
    </xf>
    <xf numFmtId="0" fontId="10" fillId="0" borderId="5" xfId="3" applyFont="1" applyBorder="1" applyAlignment="1">
      <alignment horizontal="center"/>
    </xf>
    <xf numFmtId="0" fontId="10" fillId="0" borderId="16" xfId="0" applyFont="1" applyBorder="1" applyAlignment="1">
      <alignment horizontal="center" vertical="center" wrapText="1"/>
    </xf>
    <xf numFmtId="0" fontId="10" fillId="0" borderId="11" xfId="3" applyFont="1" applyBorder="1" applyAlignment="1">
      <alignment horizontal="center" vertical="top"/>
    </xf>
    <xf numFmtId="0" fontId="10" fillId="0" borderId="11" xfId="3" applyFont="1" applyBorder="1" applyAlignment="1">
      <alignment horizontal="center"/>
    </xf>
    <xf numFmtId="0" fontId="11" fillId="0" borderId="1" xfId="3" applyFont="1" applyBorder="1" applyAlignment="1">
      <alignment horizontal="center" vertical="center"/>
    </xf>
    <xf numFmtId="0" fontId="10" fillId="0" borderId="15" xfId="0" applyFont="1" applyBorder="1" applyAlignment="1">
      <alignment horizontal="center" vertical="center" wrapText="1"/>
    </xf>
    <xf numFmtId="0" fontId="5" fillId="0" borderId="15" xfId="3" applyFont="1" applyBorder="1" applyAlignment="1">
      <alignment horizontal="center" vertical="center" wrapText="1"/>
    </xf>
    <xf numFmtId="0" fontId="9" fillId="0" borderId="0" xfId="0" applyFont="1" applyAlignment="1">
      <alignment horizontal="left" vertical="center" wrapText="1"/>
    </xf>
    <xf numFmtId="0" fontId="6" fillId="0" borderId="0" xfId="0" applyFont="1"/>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horizontal="center" vertical="top"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wrapText="1"/>
    </xf>
    <xf numFmtId="0" fontId="9" fillId="0" borderId="8" xfId="0" applyFont="1" applyBorder="1" applyAlignment="1">
      <alignment horizontal="right" wrapText="1"/>
    </xf>
    <xf numFmtId="0" fontId="10" fillId="0" borderId="62" xfId="0" applyFont="1" applyBorder="1" applyAlignment="1">
      <alignment vertical="center" wrapText="1"/>
    </xf>
    <xf numFmtId="0" fontId="0" fillId="0" borderId="7" xfId="0" applyBorder="1"/>
    <xf numFmtId="0" fontId="11" fillId="0" borderId="15" xfId="0" applyFont="1" applyBorder="1" applyAlignment="1">
      <alignment horizontal="center" vertical="center" wrapText="1"/>
    </xf>
    <xf numFmtId="0" fontId="0" fillId="0" borderId="41" xfId="0" applyBorder="1"/>
    <xf numFmtId="0" fontId="21" fillId="0" borderId="0" xfId="0" applyFont="1" applyAlignment="1">
      <alignment horizontal="center" vertical="center" wrapText="1"/>
    </xf>
    <xf numFmtId="0" fontId="10" fillId="0" borderId="0" xfId="0" applyFont="1" applyAlignment="1">
      <alignment wrapText="1"/>
    </xf>
    <xf numFmtId="0" fontId="9" fillId="0" borderId="0" xfId="0" applyFont="1" applyAlignment="1">
      <alignment horizontal="right" wrapText="1"/>
    </xf>
    <xf numFmtId="0" fontId="9" fillId="0" borderId="0" xfId="4" applyFont="1" applyAlignment="1">
      <alignment wrapText="1"/>
    </xf>
    <xf numFmtId="0" fontId="11" fillId="0" borderId="31" xfId="0" applyFont="1" applyBorder="1" applyAlignment="1">
      <alignment horizontal="center"/>
    </xf>
    <xf numFmtId="0" fontId="0" fillId="0" borderId="47" xfId="0" applyBorder="1"/>
    <xf numFmtId="3" fontId="6" fillId="6" borderId="64" xfId="0" applyNumberFormat="1" applyFont="1" applyFill="1" applyBorder="1" applyAlignment="1">
      <alignment horizontal="center"/>
    </xf>
    <xf numFmtId="0" fontId="0" fillId="0" borderId="65" xfId="0" applyBorder="1"/>
    <xf numFmtId="0" fontId="10" fillId="0" borderId="63" xfId="0" quotePrefix="1" applyFont="1" applyBorder="1" applyAlignment="1">
      <alignment horizontal="center" wrapText="1"/>
    </xf>
    <xf numFmtId="0" fontId="0" fillId="0" borderId="46" xfId="0" applyBorder="1"/>
    <xf numFmtId="3" fontId="6" fillId="5" borderId="64" xfId="0" applyNumberFormat="1" applyFont="1" applyFill="1" applyBorder="1" applyAlignment="1" applyProtection="1">
      <alignment horizontal="center"/>
      <protection locked="0"/>
    </xf>
    <xf numFmtId="0" fontId="0" fillId="0" borderId="65" xfId="0" applyBorder="1" applyProtection="1">
      <protection locked="0"/>
    </xf>
    <xf numFmtId="0" fontId="10" fillId="0" borderId="22" xfId="0" applyFont="1" applyBorder="1" applyAlignment="1">
      <alignment horizontal="center" vertical="center" wrapText="1"/>
    </xf>
    <xf numFmtId="0" fontId="0" fillId="0" borderId="37" xfId="0" applyBorder="1"/>
    <xf numFmtId="0" fontId="0" fillId="0" borderId="26" xfId="0" applyBorder="1"/>
    <xf numFmtId="0" fontId="6" fillId="0" borderId="64" xfId="0" applyFont="1" applyBorder="1" applyAlignment="1">
      <alignment horizontal="center"/>
    </xf>
    <xf numFmtId="0" fontId="11" fillId="0" borderId="28" xfId="0" applyFont="1" applyBorder="1" applyAlignment="1">
      <alignment horizontal="center" vertical="center" wrapText="1"/>
    </xf>
    <xf numFmtId="0" fontId="0" fillId="0" borderId="44" xfId="0" applyBorder="1"/>
    <xf numFmtId="0" fontId="10" fillId="0" borderId="28" xfId="0" applyFont="1" applyBorder="1" applyAlignment="1">
      <alignment horizontal="center" vertical="center" wrapText="1"/>
    </xf>
    <xf numFmtId="0" fontId="9" fillId="0" borderId="0" xfId="0" applyFont="1"/>
    <xf numFmtId="0" fontId="3" fillId="2" borderId="22" xfId="0" applyFont="1" applyFill="1" applyBorder="1" applyAlignment="1">
      <alignment horizontal="center" vertical="center" wrapText="1"/>
    </xf>
    <xf numFmtId="3" fontId="13" fillId="6" borderId="64" xfId="0" applyNumberFormat="1" applyFont="1" applyFill="1" applyBorder="1" applyAlignment="1">
      <alignment horizontal="center" wrapText="1"/>
    </xf>
    <xf numFmtId="0" fontId="3" fillId="0" borderId="22" xfId="0" applyFont="1" applyBorder="1" applyAlignment="1">
      <alignment horizontal="center" vertical="center" wrapText="1"/>
    </xf>
    <xf numFmtId="3" fontId="13" fillId="5" borderId="64" xfId="0" applyNumberFormat="1" applyFont="1" applyFill="1" applyBorder="1" applyAlignment="1" applyProtection="1">
      <alignment horizontal="center" wrapText="1"/>
      <protection locked="0"/>
    </xf>
    <xf numFmtId="0" fontId="25" fillId="0" borderId="31" xfId="0" applyFont="1" applyBorder="1" applyAlignment="1">
      <alignment horizontal="center" wrapText="1"/>
    </xf>
    <xf numFmtId="0" fontId="3" fillId="0" borderId="16" xfId="0" applyFont="1" applyBorder="1" applyAlignment="1">
      <alignment horizontal="center" wrapText="1"/>
    </xf>
    <xf numFmtId="0" fontId="0" fillId="0" borderId="56" xfId="0" applyBorder="1"/>
    <xf numFmtId="0" fontId="3" fillId="0" borderId="28" xfId="0" applyFont="1" applyBorder="1" applyAlignment="1">
      <alignment horizontal="center" vertical="center" wrapText="1"/>
    </xf>
    <xf numFmtId="0" fontId="13" fillId="0" borderId="64" xfId="0" applyFont="1" applyBorder="1" applyAlignment="1">
      <alignment horizontal="center" wrapText="1"/>
    </xf>
    <xf numFmtId="0" fontId="3" fillId="0" borderId="0" xfId="0" applyFont="1" applyAlignment="1">
      <alignment wrapText="1"/>
    </xf>
    <xf numFmtId="0" fontId="3" fillId="0" borderId="0" xfId="0" applyFont="1"/>
    <xf numFmtId="0" fontId="18" fillId="0" borderId="0" xfId="0" applyFont="1" applyAlignment="1">
      <alignment horizontal="center" vertical="top" wrapText="1"/>
    </xf>
    <xf numFmtId="0" fontId="18" fillId="0" borderId="0" xfId="0" applyFont="1" applyAlignment="1">
      <alignment horizontal="left" vertical="center" wrapText="1"/>
    </xf>
    <xf numFmtId="0" fontId="18" fillId="0" borderId="0" xfId="0" applyFont="1" applyAlignment="1">
      <alignment horizontal="left" wrapText="1"/>
    </xf>
    <xf numFmtId="0" fontId="18" fillId="0" borderId="0" xfId="0" applyFont="1" applyAlignment="1">
      <alignment horizontal="center" vertical="center" wrapText="1"/>
    </xf>
    <xf numFmtId="0" fontId="18" fillId="0" borderId="0" xfId="4" applyFont="1" applyAlignment="1">
      <alignment wrapText="1"/>
    </xf>
    <xf numFmtId="0" fontId="23" fillId="0" borderId="0" xfId="0" applyFont="1" applyAlignment="1">
      <alignment horizontal="center" vertical="center" wrapText="1"/>
    </xf>
    <xf numFmtId="0" fontId="18" fillId="0" borderId="0" xfId="0" applyFont="1" applyAlignment="1">
      <alignment wrapText="1"/>
    </xf>
    <xf numFmtId="0" fontId="18" fillId="0" borderId="0" xfId="0" applyFont="1" applyAlignment="1">
      <alignment horizontal="right" wrapText="1"/>
    </xf>
    <xf numFmtId="0" fontId="18" fillId="0" borderId="0" xfId="0" applyFont="1" applyAlignment="1">
      <alignment horizontal="center" wrapText="1"/>
    </xf>
    <xf numFmtId="0" fontId="4" fillId="0" borderId="28" xfId="0" applyFont="1" applyBorder="1" applyAlignment="1">
      <alignment horizontal="center" vertical="center" wrapText="1"/>
    </xf>
  </cellXfs>
  <cellStyles count="6">
    <cellStyle name="Гиперссылка" xfId="4" builtinId="8"/>
    <cellStyle name="Обычный" xfId="0" builtinId="0"/>
    <cellStyle name="Обычный 2" xfId="2"/>
    <cellStyle name="Обычный 2 2" xfId="3"/>
    <cellStyle name="Обычный 3" xfId="5"/>
    <cellStyle name="Процентный" xfId="1" builtinId="5"/>
  </cellStyles>
  <dxfs count="1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22"/>
  <sheetViews>
    <sheetView zoomScale="130" zoomScaleNormal="130" zoomScaleSheetLayoutView="130" workbookViewId="0">
      <selection activeCell="P28" sqref="P28"/>
    </sheetView>
  </sheetViews>
  <sheetFormatPr defaultColWidth="9.140625" defaultRowHeight="12.75" x14ac:dyDescent="0.2"/>
  <cols>
    <col min="1" max="2" width="1.85546875" style="318" customWidth="1"/>
    <col min="3" max="3" width="3" style="318" customWidth="1"/>
    <col min="4" max="4" width="2.42578125" style="318" customWidth="1"/>
    <col min="5" max="5" width="3.42578125" style="318" customWidth="1"/>
    <col min="6" max="7" width="3.140625" style="318" customWidth="1"/>
    <col min="8" max="8" width="3" style="318" customWidth="1"/>
    <col min="9" max="10" width="3.42578125" style="318" customWidth="1"/>
    <col min="11" max="11" width="3" style="318" customWidth="1"/>
    <col min="12" max="12" width="13.140625" style="318" customWidth="1"/>
    <col min="13" max="19" width="1.85546875" style="318" customWidth="1"/>
    <col min="20" max="252" width="0.85546875" style="318" customWidth="1"/>
    <col min="253" max="1020" width="0.85546875" style="191" customWidth="1"/>
    <col min="1021" max="1021" width="9.140625" style="191" customWidth="1"/>
    <col min="1022" max="16384" width="9.140625" style="191"/>
  </cols>
  <sheetData>
    <row r="1" spans="1:252" ht="13.35" customHeight="1" thickBot="1" x14ac:dyDescent="0.3">
      <c r="N1" s="363" t="s">
        <v>0</v>
      </c>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6"/>
      <c r="EG1" s="189"/>
      <c r="EH1" s="189"/>
      <c r="EI1" s="189"/>
      <c r="EJ1" s="189"/>
      <c r="EK1" s="189"/>
      <c r="EL1" s="189"/>
      <c r="EM1" s="189"/>
      <c r="EN1" s="189"/>
      <c r="EO1" s="189"/>
      <c r="EP1" s="189"/>
      <c r="EQ1" s="189"/>
      <c r="ER1" s="189"/>
      <c r="ES1" s="189"/>
      <c r="ET1" s="190"/>
      <c r="IM1" s="191"/>
      <c r="IN1" s="191"/>
      <c r="IO1" s="191"/>
      <c r="IP1" s="191"/>
      <c r="IQ1" s="191"/>
      <c r="IR1" s="191"/>
    </row>
    <row r="2" spans="1:252" ht="13.5" customHeight="1" thickBot="1" x14ac:dyDescent="0.25">
      <c r="EG2" s="189"/>
      <c r="EH2" s="189"/>
      <c r="EI2" s="189"/>
      <c r="EJ2" s="189"/>
      <c r="EK2" s="189"/>
      <c r="EL2" s="189"/>
      <c r="EM2" s="189"/>
      <c r="EN2" s="189"/>
      <c r="EO2" s="189"/>
      <c r="EP2" s="189"/>
      <c r="EQ2" s="189"/>
      <c r="ER2" s="189"/>
      <c r="ES2" s="189"/>
      <c r="ET2" s="190"/>
      <c r="IM2" s="191"/>
      <c r="IN2" s="191"/>
      <c r="IO2" s="191"/>
      <c r="IP2" s="191"/>
      <c r="IQ2" s="191"/>
      <c r="IR2" s="191"/>
    </row>
    <row r="3" spans="1:252" ht="13.35" customHeight="1" thickBot="1" x14ac:dyDescent="0.3">
      <c r="N3" s="347" t="s">
        <v>1</v>
      </c>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6"/>
      <c r="EG3" s="189"/>
      <c r="EH3" s="189"/>
      <c r="EI3" s="189"/>
      <c r="EJ3" s="189"/>
      <c r="EK3" s="189"/>
      <c r="EL3" s="189"/>
      <c r="EM3" s="189"/>
      <c r="EN3" s="189"/>
      <c r="EO3" s="189"/>
      <c r="EP3" s="189"/>
      <c r="EQ3" s="189"/>
      <c r="ER3" s="189"/>
      <c r="ES3" s="189"/>
      <c r="ET3" s="192"/>
      <c r="IM3" s="191"/>
      <c r="IN3" s="191"/>
      <c r="IO3" s="191"/>
      <c r="IP3" s="191"/>
      <c r="IQ3" s="191"/>
      <c r="IR3" s="191"/>
    </row>
    <row r="4" spans="1:252" ht="13.5" customHeight="1" thickBot="1" x14ac:dyDescent="0.25">
      <c r="EG4" s="189"/>
      <c r="EH4" s="189"/>
      <c r="EI4" s="189"/>
      <c r="EJ4" s="189"/>
      <c r="EK4" s="189"/>
      <c r="EL4" s="189"/>
      <c r="EM4" s="189"/>
      <c r="EN4" s="189"/>
      <c r="EO4" s="189"/>
      <c r="EP4" s="189"/>
      <c r="EQ4" s="189"/>
      <c r="ER4" s="189"/>
      <c r="ES4" s="189"/>
      <c r="IM4" s="191"/>
      <c r="IN4" s="191"/>
      <c r="IO4" s="191"/>
      <c r="IP4" s="191"/>
      <c r="IQ4" s="191"/>
      <c r="IR4" s="191"/>
    </row>
    <row r="5" spans="1:252" ht="13.35" customHeight="1" thickBot="1" x14ac:dyDescent="0.3">
      <c r="N5" s="347" t="s">
        <v>2</v>
      </c>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6"/>
      <c r="EG5" s="189"/>
      <c r="EH5" s="189"/>
      <c r="EI5" s="189"/>
      <c r="EJ5" s="189"/>
      <c r="EK5" s="189"/>
      <c r="EL5" s="189"/>
      <c r="EM5" s="189"/>
      <c r="EN5" s="189"/>
      <c r="EO5" s="189"/>
      <c r="EP5" s="189"/>
      <c r="EQ5" s="189"/>
      <c r="ER5" s="189"/>
      <c r="ES5" s="189"/>
      <c r="IM5" s="191"/>
      <c r="IN5" s="191"/>
      <c r="IO5" s="191"/>
      <c r="IP5" s="191"/>
      <c r="IQ5" s="191"/>
      <c r="IR5" s="191"/>
    </row>
    <row r="6" spans="1:252" ht="13.5" customHeight="1" thickBot="1" x14ac:dyDescent="0.25">
      <c r="K6" s="193"/>
      <c r="L6" s="193"/>
      <c r="M6" s="194"/>
      <c r="ED6" s="194"/>
      <c r="EE6" s="194"/>
      <c r="EF6" s="194"/>
      <c r="EG6" s="189"/>
      <c r="EH6" s="189"/>
      <c r="EI6" s="189"/>
      <c r="EJ6" s="189"/>
      <c r="EK6" s="189"/>
      <c r="EL6" s="189"/>
      <c r="EM6" s="189"/>
      <c r="EN6" s="189"/>
      <c r="EO6" s="189"/>
      <c r="EP6" s="189"/>
      <c r="EQ6" s="189"/>
      <c r="ER6" s="189"/>
      <c r="ES6" s="189"/>
      <c r="IM6" s="191"/>
      <c r="IN6" s="191"/>
      <c r="IO6" s="191"/>
      <c r="IP6" s="191"/>
      <c r="IQ6" s="191"/>
      <c r="IR6" s="191"/>
    </row>
    <row r="7" spans="1:252" ht="24" customHeight="1" x14ac:dyDescent="0.25">
      <c r="X7" s="355" t="s">
        <v>3</v>
      </c>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c r="CH7" s="350"/>
      <c r="CI7" s="350"/>
      <c r="CJ7" s="350"/>
      <c r="CK7" s="350"/>
      <c r="CL7" s="350"/>
      <c r="CM7" s="350"/>
      <c r="CN7" s="350"/>
      <c r="CO7" s="350"/>
      <c r="CP7" s="350"/>
      <c r="CQ7" s="350"/>
      <c r="CR7" s="350"/>
      <c r="CS7" s="350"/>
      <c r="CT7" s="350"/>
      <c r="CU7" s="350"/>
      <c r="CV7" s="350"/>
      <c r="CW7" s="350"/>
      <c r="CX7" s="350"/>
      <c r="CY7" s="350"/>
      <c r="CZ7" s="350"/>
      <c r="DA7" s="350"/>
      <c r="DB7" s="350"/>
      <c r="DC7" s="350"/>
      <c r="DD7" s="350"/>
      <c r="DE7" s="350"/>
      <c r="DF7" s="350"/>
      <c r="DG7" s="350"/>
      <c r="DH7" s="350"/>
      <c r="DI7" s="350"/>
      <c r="DJ7" s="350"/>
      <c r="DK7" s="350"/>
      <c r="DL7" s="350"/>
      <c r="DM7" s="350"/>
      <c r="DN7" s="350"/>
      <c r="DO7" s="350"/>
      <c r="DP7" s="350"/>
      <c r="DQ7" s="350"/>
      <c r="DR7" s="350"/>
      <c r="DS7" s="351"/>
      <c r="EG7" s="189"/>
      <c r="EH7" s="189"/>
      <c r="EI7" s="189"/>
      <c r="EJ7" s="189"/>
      <c r="EK7" s="189"/>
      <c r="EL7" s="189"/>
      <c r="EM7" s="189"/>
      <c r="EN7" s="189"/>
      <c r="EO7" s="189"/>
      <c r="EP7" s="189"/>
      <c r="EQ7" s="189"/>
      <c r="ER7" s="189"/>
      <c r="ES7" s="189"/>
      <c r="IM7" s="191"/>
      <c r="IN7" s="191"/>
      <c r="IO7" s="191"/>
      <c r="IP7" s="191"/>
      <c r="IQ7" s="191"/>
      <c r="IR7" s="191"/>
    </row>
    <row r="8" spans="1:252" x14ac:dyDescent="0.2">
      <c r="X8" s="195"/>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7"/>
      <c r="EG8" s="189"/>
      <c r="EH8" s="189"/>
      <c r="EI8" s="189"/>
      <c r="EJ8" s="189"/>
      <c r="EK8" s="189"/>
      <c r="EL8" s="189"/>
      <c r="EM8" s="189"/>
      <c r="EN8" s="189"/>
      <c r="EO8" s="189"/>
      <c r="EP8" s="189"/>
      <c r="EQ8" s="189"/>
      <c r="ER8" s="189"/>
      <c r="ES8" s="189"/>
      <c r="IM8" s="191"/>
      <c r="IN8" s="191"/>
      <c r="IO8" s="191"/>
      <c r="IP8" s="191"/>
      <c r="IQ8" s="191"/>
      <c r="IR8" s="191"/>
    </row>
    <row r="9" spans="1:252" ht="14.25" customHeight="1" x14ac:dyDescent="0.25">
      <c r="X9" s="342" t="s">
        <v>4</v>
      </c>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3"/>
      <c r="IM9" s="191"/>
      <c r="IN9" s="191"/>
      <c r="IO9" s="191"/>
      <c r="IP9" s="191"/>
      <c r="IQ9" s="191"/>
      <c r="IR9" s="191"/>
    </row>
    <row r="10" spans="1:252" ht="14.25" customHeight="1" x14ac:dyDescent="0.25">
      <c r="X10" s="342" t="s">
        <v>5</v>
      </c>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3"/>
      <c r="IM10" s="191"/>
      <c r="IN10" s="191"/>
      <c r="IO10" s="191"/>
      <c r="IP10" s="191"/>
      <c r="IQ10" s="191"/>
      <c r="IR10" s="191"/>
    </row>
    <row r="11" spans="1:252" ht="13.5" customHeight="1" thickBot="1" x14ac:dyDescent="0.3">
      <c r="X11" s="198"/>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361" t="s">
        <v>6</v>
      </c>
      <c r="BD11" s="353"/>
      <c r="BE11" s="353"/>
      <c r="BF11" s="353"/>
      <c r="BG11" s="353"/>
      <c r="BH11" s="353"/>
      <c r="BI11" s="353"/>
      <c r="BJ11" s="353"/>
      <c r="BK11" s="353"/>
      <c r="BL11" s="353"/>
      <c r="BM11" s="353"/>
      <c r="BN11" s="353"/>
      <c r="BO11" s="353"/>
      <c r="BP11" s="353"/>
      <c r="BQ11" s="353"/>
      <c r="BR11" s="353"/>
      <c r="BS11" s="353"/>
      <c r="BT11" s="353"/>
      <c r="BU11" s="353"/>
      <c r="BV11" s="353"/>
      <c r="BW11" s="353"/>
      <c r="BX11" s="353"/>
      <c r="BY11" s="353"/>
      <c r="BZ11" s="353"/>
      <c r="CA11" s="353"/>
      <c r="CB11" s="353"/>
      <c r="CC11" s="353"/>
      <c r="CD11" s="353"/>
      <c r="CE11" s="353"/>
      <c r="CF11" s="353"/>
      <c r="CG11" s="353"/>
      <c r="CH11" s="353"/>
      <c r="CI11" s="353"/>
      <c r="CJ11" s="353"/>
      <c r="CK11" s="353"/>
      <c r="CL11" s="200"/>
      <c r="CM11" s="200"/>
      <c r="CN11" s="200"/>
      <c r="CO11" s="200"/>
      <c r="CP11" s="200"/>
      <c r="CQ11" s="200"/>
      <c r="CR11" s="200"/>
      <c r="CS11" s="199"/>
      <c r="CT11" s="199"/>
      <c r="CU11" s="199"/>
      <c r="CV11" s="199"/>
      <c r="CW11" s="199"/>
      <c r="CX11" s="199"/>
      <c r="CY11" s="199"/>
      <c r="CZ11" s="199"/>
      <c r="DA11" s="199"/>
      <c r="DB11" s="199"/>
      <c r="DC11" s="199"/>
      <c r="DD11" s="199"/>
      <c r="DE11" s="199"/>
      <c r="DF11" s="199"/>
      <c r="DG11" s="199"/>
      <c r="DH11" s="199"/>
      <c r="DI11" s="199"/>
      <c r="DJ11" s="199"/>
      <c r="DK11" s="199"/>
      <c r="DL11" s="199"/>
      <c r="DM11" s="199"/>
      <c r="DN11" s="199"/>
      <c r="DO11" s="199"/>
      <c r="DP11" s="199"/>
      <c r="DQ11" s="199"/>
      <c r="DR11" s="199"/>
      <c r="DS11" s="201"/>
      <c r="IM11" s="191"/>
      <c r="IN11" s="191"/>
      <c r="IO11" s="191"/>
      <c r="IP11" s="191"/>
      <c r="IQ11" s="191"/>
      <c r="IR11" s="191"/>
    </row>
    <row r="12" spans="1:252" x14ac:dyDescent="0.2">
      <c r="IM12" s="191"/>
      <c r="IN12" s="191"/>
      <c r="IO12" s="191"/>
      <c r="IP12" s="191"/>
      <c r="IQ12" s="191"/>
      <c r="IR12" s="191"/>
    </row>
    <row r="13" spans="1:252" ht="13.5" customHeight="1" thickBot="1" x14ac:dyDescent="0.25">
      <c r="DN13" s="189"/>
      <c r="DO13" s="189"/>
      <c r="DP13" s="189"/>
      <c r="DQ13" s="189"/>
      <c r="DR13" s="189"/>
      <c r="DS13" s="189"/>
      <c r="DT13" s="189"/>
      <c r="DU13" s="189"/>
      <c r="DV13" s="189"/>
      <c r="DW13" s="189"/>
      <c r="DX13" s="189"/>
      <c r="DY13" s="189"/>
      <c r="DZ13" s="189"/>
      <c r="EA13" s="189"/>
      <c r="EB13" s="189"/>
      <c r="EC13" s="189"/>
      <c r="ED13" s="189"/>
      <c r="EE13" s="189"/>
      <c r="EF13" s="189"/>
      <c r="EG13" s="189"/>
      <c r="EH13" s="189"/>
      <c r="EI13" s="189"/>
      <c r="EJ13" s="189"/>
      <c r="EK13" s="189"/>
      <c r="EL13" s="189"/>
      <c r="EM13" s="189"/>
      <c r="EN13" s="189"/>
      <c r="IM13" s="191"/>
      <c r="IN13" s="191"/>
      <c r="IO13" s="191"/>
      <c r="IP13" s="191"/>
      <c r="IQ13" s="191"/>
      <c r="IR13" s="191"/>
    </row>
    <row r="14" spans="1:252" ht="13.5" customHeight="1" thickBot="1" x14ac:dyDescent="0.3">
      <c r="A14" s="344" t="s">
        <v>7</v>
      </c>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5"/>
      <c r="BW14" s="345"/>
      <c r="BX14" s="345"/>
      <c r="BY14" s="345"/>
      <c r="BZ14" s="345"/>
      <c r="CA14" s="345"/>
      <c r="CB14" s="345"/>
      <c r="CC14" s="345"/>
      <c r="CD14" s="345"/>
      <c r="CE14" s="345"/>
      <c r="CF14" s="346"/>
      <c r="CG14" s="344" t="s">
        <v>8</v>
      </c>
      <c r="CH14" s="345"/>
      <c r="CI14" s="345"/>
      <c r="CJ14" s="345"/>
      <c r="CK14" s="345"/>
      <c r="CL14" s="345"/>
      <c r="CM14" s="345"/>
      <c r="CN14" s="345"/>
      <c r="CO14" s="345"/>
      <c r="CP14" s="345"/>
      <c r="CQ14" s="345"/>
      <c r="CR14" s="345"/>
      <c r="CS14" s="345"/>
      <c r="CT14" s="345"/>
      <c r="CU14" s="345"/>
      <c r="CV14" s="345"/>
      <c r="CW14" s="345"/>
      <c r="CX14" s="345"/>
      <c r="CY14" s="345"/>
      <c r="CZ14" s="345"/>
      <c r="DA14" s="345"/>
      <c r="DB14" s="345"/>
      <c r="DC14" s="345"/>
      <c r="DD14" s="345"/>
      <c r="DE14" s="345"/>
      <c r="DF14" s="345"/>
      <c r="DG14" s="345"/>
      <c r="DH14" s="345"/>
      <c r="DI14" s="345"/>
      <c r="DJ14" s="345"/>
      <c r="DK14" s="345"/>
      <c r="DL14" s="345"/>
      <c r="DM14" s="346"/>
      <c r="DQ14" s="202"/>
      <c r="DS14" s="202"/>
      <c r="DT14" s="189"/>
      <c r="DU14" s="189"/>
      <c r="DV14" s="189"/>
      <c r="DW14" s="189"/>
      <c r="DX14" s="189"/>
      <c r="DY14" s="189"/>
      <c r="DZ14" s="189"/>
      <c r="EA14" s="189"/>
      <c r="EB14" s="189"/>
      <c r="EC14" s="189"/>
      <c r="ED14" s="189"/>
      <c r="EE14" s="189"/>
      <c r="EF14" s="189"/>
      <c r="EG14" s="189"/>
      <c r="EH14" s="189"/>
      <c r="EI14" s="189"/>
      <c r="EJ14" s="189"/>
      <c r="EK14" s="189"/>
      <c r="EL14" s="189"/>
      <c r="EM14" s="189"/>
      <c r="EN14" s="189"/>
      <c r="EO14" s="189"/>
      <c r="EP14" s="189"/>
      <c r="EQ14" s="189"/>
      <c r="ER14" s="189"/>
      <c r="ES14" s="189"/>
      <c r="ET14" s="189"/>
    </row>
    <row r="15" spans="1:252" ht="12" customHeight="1" thickBot="1" x14ac:dyDescent="0.3">
      <c r="A15" s="203"/>
      <c r="B15" s="359" t="s">
        <v>9</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49" t="s">
        <v>10</v>
      </c>
      <c r="CH15" s="350"/>
      <c r="CI15" s="350"/>
      <c r="CJ15" s="350"/>
      <c r="CK15" s="350"/>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0"/>
      <c r="DH15" s="350"/>
      <c r="DI15" s="350"/>
      <c r="DJ15" s="350"/>
      <c r="DK15" s="350"/>
      <c r="DL15" s="350"/>
      <c r="DM15" s="351"/>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row>
    <row r="16" spans="1:252" ht="13.5" customHeight="1" thickBot="1" x14ac:dyDescent="0.3">
      <c r="A16" s="198"/>
      <c r="B16" s="362" t="s">
        <v>11</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3"/>
      <c r="CD16" s="353"/>
      <c r="CE16" s="353"/>
      <c r="CF16" s="353"/>
      <c r="CG16" s="352"/>
      <c r="CH16" s="353"/>
      <c r="CI16" s="353"/>
      <c r="CJ16" s="353"/>
      <c r="CK16" s="353"/>
      <c r="CL16" s="353"/>
      <c r="CM16" s="353"/>
      <c r="CN16" s="353"/>
      <c r="CO16" s="353"/>
      <c r="CP16" s="353"/>
      <c r="CQ16" s="353"/>
      <c r="CR16" s="353"/>
      <c r="CS16" s="353"/>
      <c r="CT16" s="353"/>
      <c r="CU16" s="353"/>
      <c r="CV16" s="353"/>
      <c r="CW16" s="353"/>
      <c r="CX16" s="353"/>
      <c r="CY16" s="353"/>
      <c r="CZ16" s="353"/>
      <c r="DA16" s="353"/>
      <c r="DB16" s="353"/>
      <c r="DC16" s="353"/>
      <c r="DD16" s="353"/>
      <c r="DE16" s="353"/>
      <c r="DF16" s="353"/>
      <c r="DG16" s="353"/>
      <c r="DH16" s="353"/>
      <c r="DI16" s="353"/>
      <c r="DJ16" s="353"/>
      <c r="DK16" s="353"/>
      <c r="DL16" s="353"/>
      <c r="DM16" s="35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row>
    <row r="17" spans="1:252" ht="13.5" customHeight="1" thickBot="1" x14ac:dyDescent="0.3">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204"/>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R17" s="347" t="s">
        <v>12</v>
      </c>
      <c r="DS17" s="345"/>
      <c r="DT17" s="345"/>
      <c r="DU17" s="345"/>
      <c r="DV17" s="345"/>
      <c r="DW17" s="345"/>
      <c r="DX17" s="345"/>
      <c r="DY17" s="345"/>
      <c r="DZ17" s="345"/>
      <c r="EA17" s="345"/>
      <c r="EB17" s="345"/>
      <c r="EC17" s="345"/>
      <c r="ED17" s="345"/>
      <c r="EE17" s="345"/>
      <c r="EF17" s="345"/>
      <c r="EG17" s="345"/>
      <c r="EH17" s="345"/>
      <c r="EI17" s="345"/>
      <c r="EJ17" s="345"/>
      <c r="EK17" s="345"/>
      <c r="EL17" s="345"/>
      <c r="EM17" s="345"/>
      <c r="EN17" s="345"/>
      <c r="EO17" s="346"/>
      <c r="IN17" s="191"/>
      <c r="IO17" s="191"/>
      <c r="IP17" s="191"/>
      <c r="IQ17" s="191"/>
      <c r="IR17" s="191"/>
    </row>
    <row r="18" spans="1:252" x14ac:dyDescent="0.2">
      <c r="A18" s="205"/>
      <c r="B18" s="205"/>
      <c r="C18" s="205"/>
      <c r="D18" s="205"/>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0"/>
      <c r="BZ18" s="320"/>
      <c r="CA18" s="320"/>
      <c r="CB18" s="320"/>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206"/>
      <c r="DM18" s="207"/>
      <c r="IN18" s="191"/>
      <c r="IO18" s="191"/>
      <c r="IP18" s="191"/>
      <c r="IQ18" s="191"/>
      <c r="IR18" s="191"/>
    </row>
    <row r="19" spans="1:252" ht="44.45" customHeight="1" x14ac:dyDescent="0.25">
      <c r="B19" s="364" t="s">
        <v>13</v>
      </c>
      <c r="C19" s="338"/>
      <c r="D19" s="338"/>
      <c r="E19" s="338"/>
      <c r="F19" s="338"/>
      <c r="G19" s="338"/>
      <c r="H19" s="338"/>
      <c r="I19" s="338"/>
      <c r="J19" s="338"/>
      <c r="K19" s="339"/>
      <c r="L19" s="319" t="s">
        <v>14</v>
      </c>
      <c r="M19" s="360" t="s">
        <v>15</v>
      </c>
      <c r="N19" s="338"/>
      <c r="O19" s="338"/>
      <c r="P19" s="338"/>
      <c r="Q19" s="338"/>
      <c r="R19" s="338"/>
      <c r="S19" s="339"/>
      <c r="T19" s="365" t="s">
        <v>16</v>
      </c>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8"/>
      <c r="CG19" s="338"/>
      <c r="CH19" s="338"/>
      <c r="CI19" s="338"/>
      <c r="CJ19" s="338"/>
      <c r="CK19" s="338"/>
      <c r="CL19" s="338"/>
      <c r="CM19" s="338"/>
      <c r="CN19" s="338"/>
      <c r="CO19" s="338"/>
      <c r="CP19" s="338"/>
      <c r="CQ19" s="338"/>
      <c r="CR19" s="338"/>
      <c r="CS19" s="338"/>
      <c r="CT19" s="338"/>
      <c r="CU19" s="338"/>
      <c r="CV19" s="338"/>
      <c r="CW19" s="338"/>
      <c r="CX19" s="338"/>
      <c r="CY19" s="338"/>
      <c r="CZ19" s="338"/>
      <c r="DA19" s="338"/>
      <c r="DB19" s="338"/>
      <c r="DC19" s="338"/>
      <c r="DD19" s="338"/>
      <c r="DE19" s="338"/>
      <c r="DF19" s="338"/>
      <c r="DG19" s="338"/>
      <c r="DH19" s="338"/>
      <c r="DI19" s="338"/>
      <c r="DJ19" s="338"/>
      <c r="DK19" s="338"/>
      <c r="DL19" s="338"/>
      <c r="DM19" s="338"/>
      <c r="DN19" s="338"/>
      <c r="DO19" s="338"/>
      <c r="DP19" s="338"/>
      <c r="DQ19" s="338"/>
      <c r="DR19" s="338"/>
      <c r="DS19" s="338"/>
      <c r="DT19" s="338"/>
      <c r="DU19" s="338"/>
      <c r="DV19" s="338"/>
      <c r="DW19" s="338"/>
      <c r="DX19" s="338"/>
      <c r="DY19" s="338"/>
      <c r="DZ19" s="338"/>
      <c r="EA19" s="338"/>
      <c r="EB19" s="338"/>
      <c r="EC19" s="338"/>
      <c r="ED19" s="338"/>
      <c r="EE19" s="338"/>
      <c r="EF19" s="338"/>
      <c r="EG19" s="338"/>
      <c r="EH19" s="338"/>
      <c r="EI19" s="338"/>
      <c r="EJ19" s="338"/>
      <c r="EK19" s="338"/>
      <c r="EL19" s="338"/>
      <c r="EM19" s="338"/>
      <c r="EN19" s="338"/>
      <c r="EO19" s="338"/>
      <c r="EP19" s="338"/>
      <c r="EQ19" s="338"/>
      <c r="ER19" s="338"/>
      <c r="ES19" s="338"/>
      <c r="ET19" s="339"/>
    </row>
    <row r="20" spans="1:252" ht="18.75" customHeight="1" x14ac:dyDescent="0.25">
      <c r="B20" s="356">
        <v>2066776</v>
      </c>
      <c r="C20" s="357"/>
      <c r="D20" s="357"/>
      <c r="E20" s="357"/>
      <c r="F20" s="357"/>
      <c r="G20" s="357"/>
      <c r="H20" s="357"/>
      <c r="I20" s="357"/>
      <c r="J20" s="357"/>
      <c r="K20" s="358"/>
      <c r="L20" s="336">
        <v>92701000001</v>
      </c>
      <c r="M20" s="337" t="s">
        <v>17</v>
      </c>
      <c r="N20" s="338"/>
      <c r="O20" s="338"/>
      <c r="P20" s="338"/>
      <c r="Q20" s="338"/>
      <c r="R20" s="338"/>
      <c r="S20" s="339"/>
      <c r="T20" s="348" t="s">
        <v>18</v>
      </c>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8"/>
      <c r="BA20" s="338"/>
      <c r="BB20" s="338"/>
      <c r="BC20" s="338"/>
      <c r="BD20" s="338"/>
      <c r="BE20" s="338"/>
      <c r="BF20" s="338"/>
      <c r="BG20" s="338"/>
      <c r="BH20" s="338"/>
      <c r="BI20" s="338"/>
      <c r="BJ20" s="338"/>
      <c r="BK20" s="338"/>
      <c r="BL20" s="338"/>
      <c r="BM20" s="338"/>
      <c r="BN20" s="338"/>
      <c r="BO20" s="338"/>
      <c r="BP20" s="338"/>
      <c r="BQ20" s="338"/>
      <c r="BR20" s="338"/>
      <c r="BS20" s="338"/>
      <c r="BT20" s="338"/>
      <c r="BU20" s="338"/>
      <c r="BV20" s="338"/>
      <c r="BW20" s="338"/>
      <c r="BX20" s="338"/>
      <c r="BY20" s="338"/>
      <c r="BZ20" s="338"/>
      <c r="CA20" s="338"/>
      <c r="CB20" s="338"/>
      <c r="CC20" s="338"/>
      <c r="CD20" s="338"/>
      <c r="CE20" s="338"/>
      <c r="CF20" s="338"/>
      <c r="CG20" s="338"/>
      <c r="CH20" s="338"/>
      <c r="CI20" s="338"/>
      <c r="CJ20" s="338"/>
      <c r="CK20" s="338"/>
      <c r="CL20" s="338"/>
      <c r="CM20" s="338"/>
      <c r="CN20" s="338"/>
      <c r="CO20" s="338"/>
      <c r="CP20" s="338"/>
      <c r="CQ20" s="338"/>
      <c r="CR20" s="338"/>
      <c r="CS20" s="338"/>
      <c r="CT20" s="338"/>
      <c r="CU20" s="338"/>
      <c r="CV20" s="338"/>
      <c r="CW20" s="338"/>
      <c r="CX20" s="338"/>
      <c r="CY20" s="338"/>
      <c r="CZ20" s="338"/>
      <c r="DA20" s="338"/>
      <c r="DB20" s="338"/>
      <c r="DC20" s="338"/>
      <c r="DD20" s="338"/>
      <c r="DE20" s="338"/>
      <c r="DF20" s="338"/>
      <c r="DG20" s="338"/>
      <c r="DH20" s="338"/>
      <c r="DI20" s="338"/>
      <c r="DJ20" s="338"/>
      <c r="DK20" s="338"/>
      <c r="DL20" s="338"/>
      <c r="DM20" s="338"/>
      <c r="DN20" s="338"/>
      <c r="DO20" s="338"/>
      <c r="DP20" s="338"/>
      <c r="DQ20" s="338"/>
      <c r="DR20" s="338"/>
      <c r="DS20" s="338"/>
      <c r="DT20" s="338"/>
      <c r="DU20" s="338"/>
      <c r="DV20" s="338"/>
      <c r="DW20" s="338"/>
      <c r="DX20" s="338"/>
      <c r="DY20" s="338"/>
      <c r="DZ20" s="338"/>
      <c r="EA20" s="338"/>
      <c r="EB20" s="338"/>
      <c r="EC20" s="338"/>
      <c r="ED20" s="338"/>
      <c r="EE20" s="338"/>
      <c r="EF20" s="338"/>
      <c r="EG20" s="338"/>
      <c r="EH20" s="338"/>
      <c r="EI20" s="338"/>
      <c r="EJ20" s="338"/>
      <c r="EK20" s="338"/>
      <c r="EL20" s="338"/>
      <c r="EM20" s="338"/>
      <c r="EN20" s="338"/>
      <c r="EO20" s="338"/>
      <c r="EP20" s="338"/>
      <c r="EQ20" s="338"/>
      <c r="ER20" s="338"/>
      <c r="ES20" s="338"/>
      <c r="ET20" s="339"/>
    </row>
    <row r="21" spans="1:252" x14ac:dyDescent="0.2">
      <c r="A21" s="340" t="s">
        <v>19</v>
      </c>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341"/>
      <c r="DL21" s="341"/>
      <c r="DM21" s="341"/>
      <c r="DN21" s="341"/>
      <c r="DO21" s="341"/>
      <c r="DP21" s="341"/>
      <c r="DQ21" s="341"/>
      <c r="DR21" s="341"/>
      <c r="DS21" s="341"/>
      <c r="DT21" s="341"/>
      <c r="DU21" s="341"/>
      <c r="DV21" s="341"/>
      <c r="DW21" s="341"/>
      <c r="DX21" s="341"/>
      <c r="DY21" s="341"/>
      <c r="DZ21" s="341"/>
      <c r="EA21" s="341"/>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row>
    <row r="22" spans="1:252" x14ac:dyDescent="0.2">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1"/>
      <c r="DS22" s="341"/>
      <c r="DT22" s="341"/>
      <c r="DU22" s="341"/>
      <c r="DV22" s="341"/>
      <c r="DW22" s="341"/>
      <c r="DX22" s="341"/>
      <c r="DY22" s="341"/>
      <c r="DZ22" s="341"/>
      <c r="EA22" s="341"/>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row>
  </sheetData>
  <sheetProtection algorithmName="SHA-512" hashValue="CsXPFbaOB9MXA7OeO73EG1q74GmkqChZ9dNZnoMmc8q/in925iAUnY0sRiYS7irykaQ12UKdoLECGjnqpEyZzw==" saltValue="9tjXAmd5YYaC4E46XOMXXA==" spinCount="100000" sheet="1" formatColumns="0" formatRows="0"/>
  <mergeCells count="20">
    <mergeCell ref="N1:EC1"/>
    <mergeCell ref="DR17:EO17"/>
    <mergeCell ref="B19:K19"/>
    <mergeCell ref="N3:EC3"/>
    <mergeCell ref="T19:ET19"/>
    <mergeCell ref="M20:S20"/>
    <mergeCell ref="A21:EZ22"/>
    <mergeCell ref="X10:DS10"/>
    <mergeCell ref="A14:CF14"/>
    <mergeCell ref="N5:EC5"/>
    <mergeCell ref="X9:DS9"/>
    <mergeCell ref="T20:ET20"/>
    <mergeCell ref="CG15:DM16"/>
    <mergeCell ref="X7:DS7"/>
    <mergeCell ref="B20:K20"/>
    <mergeCell ref="B15:CF15"/>
    <mergeCell ref="M19:S19"/>
    <mergeCell ref="CG14:DM14"/>
    <mergeCell ref="BC11:CK11"/>
    <mergeCell ref="B16:CF16"/>
  </mergeCells>
  <printOptions horizontalCentered="1"/>
  <pageMargins left="0.19685039370078741" right="0.19685039370078741" top="0.19685039370078741" bottom="0.19685039370078741" header="0.31496062992125978" footer="0.31496062992125978"/>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H16"/>
  <sheetViews>
    <sheetView zoomScale="145" zoomScaleNormal="145" zoomScaleSheetLayoutView="137" workbookViewId="0">
      <selection activeCell="D16" sqref="D16"/>
    </sheetView>
  </sheetViews>
  <sheetFormatPr defaultColWidth="9.140625" defaultRowHeight="11.25" x14ac:dyDescent="0.2"/>
  <cols>
    <col min="1" max="1" width="17.42578125" style="327" bestFit="1" customWidth="1"/>
    <col min="2" max="2" width="74.7109375" style="327" customWidth="1"/>
    <col min="3" max="3" width="9.140625" style="327" customWidth="1"/>
    <col min="4" max="4" width="14.42578125" style="327" customWidth="1"/>
    <col min="5" max="5" width="21.85546875" style="327" customWidth="1"/>
    <col min="6" max="6" width="6.28515625" style="327" customWidth="1"/>
    <col min="7" max="7" width="9.85546875" style="327" customWidth="1"/>
    <col min="8" max="8" width="16.28515625" style="327" customWidth="1"/>
    <col min="9" max="9" width="9.140625" style="327" customWidth="1"/>
    <col min="10" max="16384" width="9.140625" style="327"/>
  </cols>
  <sheetData>
    <row r="1" spans="1:8" ht="21.6" customHeight="1" thickBot="1" x14ac:dyDescent="0.25">
      <c r="A1" s="372" t="s">
        <v>20</v>
      </c>
      <c r="B1" s="367"/>
      <c r="C1" s="367"/>
      <c r="D1" s="367"/>
      <c r="E1" s="367"/>
      <c r="F1" s="324"/>
      <c r="G1" s="324"/>
      <c r="H1" s="1" t="s">
        <v>21</v>
      </c>
    </row>
    <row r="2" spans="1:8" x14ac:dyDescent="0.2">
      <c r="A2" s="368" t="s">
        <v>22</v>
      </c>
      <c r="B2" s="367"/>
      <c r="C2" s="367"/>
      <c r="D2" s="367"/>
      <c r="E2" s="367"/>
      <c r="F2" s="321"/>
      <c r="G2" s="321" t="s">
        <v>23</v>
      </c>
      <c r="H2" s="7">
        <v>45291</v>
      </c>
    </row>
    <row r="3" spans="1:8" ht="15" customHeight="1" x14ac:dyDescent="0.25">
      <c r="A3" s="368"/>
      <c r="B3" s="367"/>
      <c r="C3" s="367"/>
      <c r="D3" s="367"/>
      <c r="E3" s="367"/>
      <c r="F3" s="374" t="s">
        <v>24</v>
      </c>
      <c r="G3" s="343"/>
      <c r="H3" s="208"/>
    </row>
    <row r="4" spans="1:8" x14ac:dyDescent="0.2">
      <c r="A4" s="322"/>
      <c r="B4" s="322"/>
      <c r="C4" s="322"/>
      <c r="D4" s="322"/>
      <c r="E4" s="322"/>
      <c r="F4" s="321"/>
      <c r="G4" s="321" t="s">
        <v>17</v>
      </c>
      <c r="H4" s="209"/>
    </row>
    <row r="5" spans="1:8" ht="22.5" customHeight="1" x14ac:dyDescent="0.25">
      <c r="A5" s="323" t="s">
        <v>25</v>
      </c>
      <c r="B5" s="2" t="s">
        <v>16</v>
      </c>
      <c r="C5" s="322"/>
      <c r="D5" s="322"/>
      <c r="E5" s="322"/>
      <c r="F5" s="374" t="s">
        <v>24</v>
      </c>
      <c r="G5" s="343"/>
      <c r="H5" s="210"/>
    </row>
    <row r="6" spans="1:8" x14ac:dyDescent="0.2">
      <c r="A6" s="366" t="s">
        <v>26</v>
      </c>
      <c r="B6" s="367"/>
      <c r="C6" s="367"/>
      <c r="D6" s="367"/>
      <c r="E6" s="367"/>
      <c r="F6" s="322"/>
      <c r="G6" s="321" t="s">
        <v>27</v>
      </c>
      <c r="H6" s="211"/>
    </row>
    <row r="7" spans="1:8" ht="12" customHeight="1" thickBot="1" x14ac:dyDescent="0.25">
      <c r="A7" s="367"/>
      <c r="B7" s="367"/>
      <c r="C7" s="367"/>
      <c r="D7" s="367"/>
      <c r="E7" s="367"/>
      <c r="F7" s="321"/>
      <c r="G7" s="321" t="s">
        <v>28</v>
      </c>
      <c r="H7" s="4">
        <v>383</v>
      </c>
    </row>
    <row r="8" spans="1:8" x14ac:dyDescent="0.2">
      <c r="A8" s="325"/>
      <c r="B8" s="325"/>
      <c r="C8" s="371" t="s">
        <v>29</v>
      </c>
      <c r="D8" s="367"/>
      <c r="E8" s="367"/>
    </row>
    <row r="9" spans="1:8" x14ac:dyDescent="0.2">
      <c r="A9" s="373" t="s">
        <v>30</v>
      </c>
      <c r="B9" s="367"/>
      <c r="C9" s="367"/>
      <c r="D9" s="367"/>
      <c r="E9" s="367"/>
    </row>
    <row r="10" spans="1:8" x14ac:dyDescent="0.2">
      <c r="A10" s="369" t="s">
        <v>31</v>
      </c>
      <c r="B10" s="367"/>
      <c r="C10" s="367"/>
      <c r="D10" s="367"/>
      <c r="E10" s="367"/>
    </row>
    <row r="11" spans="1:8" ht="16.5" customHeight="1" x14ac:dyDescent="0.2">
      <c r="A11" s="366"/>
      <c r="B11" s="367"/>
      <c r="C11" s="367"/>
      <c r="D11" s="370" t="s">
        <v>32</v>
      </c>
      <c r="E11" s="367"/>
    </row>
    <row r="12" spans="1:8" ht="15" customHeight="1" x14ac:dyDescent="0.2">
      <c r="A12" s="366"/>
      <c r="B12" s="367"/>
      <c r="C12" s="367"/>
      <c r="D12" s="367"/>
      <c r="E12" s="367"/>
    </row>
    <row r="13" spans="1:8" x14ac:dyDescent="0.2">
      <c r="A13" s="328"/>
      <c r="B13" s="328"/>
      <c r="C13" s="328"/>
      <c r="D13" s="328"/>
      <c r="E13" s="328"/>
    </row>
    <row r="14" spans="1:8" ht="31.5" customHeight="1" x14ac:dyDescent="0.2">
      <c r="A14" s="326" t="s">
        <v>33</v>
      </c>
      <c r="B14" s="326" t="s">
        <v>34</v>
      </c>
      <c r="C14" s="326" t="s">
        <v>35</v>
      </c>
      <c r="D14" s="6" t="s">
        <v>36</v>
      </c>
      <c r="E14" s="6" t="s">
        <v>37</v>
      </c>
    </row>
    <row r="15" spans="1:8" ht="33.75" customHeight="1" x14ac:dyDescent="0.2">
      <c r="A15" s="319" t="str">
        <f>Прил_ПР_Расчет!A3</f>
        <v>ПРГ1</v>
      </c>
      <c r="B15" s="5" t="str">
        <f>Прил_ПР_Расчет!B3</f>
        <v>Численность лиц, прошедших обучение по дополнительным профессиональным программам в образовательной организации высшего образования (далее - университет), в том числе посредством онлайн-курсов</v>
      </c>
      <c r="C15" s="8" t="str">
        <f>Прил_ПР_Расчет!E3</f>
        <v>Человек</v>
      </c>
      <c r="D15" s="216">
        <f>Прил_ПР_Расчет!F3</f>
        <v>2960</v>
      </c>
      <c r="E15" s="216">
        <f>Прил_ПР_Расчет!G3</f>
        <v>2983</v>
      </c>
    </row>
    <row r="16" spans="1:8" ht="76.5" customHeight="1" x14ac:dyDescent="0.2">
      <c r="A16" s="319" t="str">
        <f>Прил_ПР_Расчет!A6</f>
        <v>ПРГ2</v>
      </c>
      <c r="B16" s="5" t="str">
        <f>Прил_ПР_Расчет!B6</f>
        <v>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образовательных организаций высшего образования для оказания поддержки программ развития образовательных организаций высшего образования в рамках реализации программы стратегического академического лидерства "Приоритет-2030", утвержденных постановлением Правительства Российской Федерации от 13 мая 2021 г. N 729 (далее - Правила проведения отбора)</v>
      </c>
      <c r="C16" s="8" t="str">
        <f>Прил_ПР_Расчет!E6</f>
        <v xml:space="preserve">Единица  </v>
      </c>
      <c r="D16" s="216">
        <f>Прил_ПР_Расчет!F6</f>
        <v>5</v>
      </c>
      <c r="E16" s="216">
        <f>Прил_ПР_Расчет!G6</f>
        <v>5</v>
      </c>
    </row>
  </sheetData>
  <sheetProtection algorithmName="SHA-512" hashValue="foUpqSyZqxhx7tP9W7Q24zO9Lw3IJhq0rsutp63FN3n/5h8jgCn5Q9s2flRnoVF682F5fQjc9ALTYR4qonpLwA==" saltValue="anKe6semoDgho+/vOXxonA==" spinCount="100000" sheet="1" formatColumns="0" formatRows="0"/>
  <mergeCells count="12">
    <mergeCell ref="A1:E1"/>
    <mergeCell ref="A6:E7"/>
    <mergeCell ref="A9:E9"/>
    <mergeCell ref="A3:E3"/>
    <mergeCell ref="F3:G3"/>
    <mergeCell ref="F5:G5"/>
    <mergeCell ref="A12:E12"/>
    <mergeCell ref="A11:C11"/>
    <mergeCell ref="A2:E2"/>
    <mergeCell ref="A10:E10"/>
    <mergeCell ref="D11:E11"/>
    <mergeCell ref="C8:E8"/>
  </mergeCells>
  <printOptions horizontalCentered="1"/>
  <pageMargins left="0.19685039370078741" right="0.19685039370078741" top="0.19685039370078741" bottom="0.19685039370078741" header="0.31496062992125978" footer="0.31496062992125978"/>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H6"/>
  <sheetViews>
    <sheetView zoomScale="125" zoomScaleNormal="100" zoomScaleSheetLayoutView="100" workbookViewId="0">
      <selection activeCell="H6" sqref="H6"/>
    </sheetView>
  </sheetViews>
  <sheetFormatPr defaultColWidth="9.140625" defaultRowHeight="15" x14ac:dyDescent="0.25"/>
  <cols>
    <col min="1" max="1" width="5.140625" bestFit="1" customWidth="1"/>
    <col min="2" max="2" width="45.85546875" customWidth="1"/>
    <col min="3" max="3" width="51.42578125" customWidth="1"/>
    <col min="4" max="4" width="8" customWidth="1"/>
    <col min="5" max="5" width="14.140625" customWidth="1"/>
    <col min="6" max="6" width="18.140625" customWidth="1"/>
    <col min="7" max="7" width="27.42578125" customWidth="1"/>
    <col min="8" max="8" width="32.85546875" customWidth="1"/>
  </cols>
  <sheetData>
    <row r="1" spans="1:8" ht="26.25" customHeight="1" x14ac:dyDescent="0.25">
      <c r="A1" s="377" t="s">
        <v>33</v>
      </c>
      <c r="B1" s="10" t="s">
        <v>38</v>
      </c>
      <c r="C1" s="6" t="s">
        <v>39</v>
      </c>
      <c r="D1" s="6" t="s">
        <v>40</v>
      </c>
      <c r="E1" s="6" t="s">
        <v>41</v>
      </c>
      <c r="F1" s="6" t="s">
        <v>36</v>
      </c>
      <c r="G1" s="6" t="s">
        <v>42</v>
      </c>
      <c r="H1" s="6" t="s">
        <v>43</v>
      </c>
    </row>
    <row r="2" spans="1:8" ht="15.75" customHeight="1" thickBot="1" x14ac:dyDescent="0.3">
      <c r="A2" s="378"/>
      <c r="B2" s="6" t="s">
        <v>44</v>
      </c>
      <c r="C2" s="6" t="s">
        <v>45</v>
      </c>
      <c r="D2" s="6">
        <v>1</v>
      </c>
      <c r="E2" s="6">
        <v>2</v>
      </c>
      <c r="F2" s="6">
        <v>3</v>
      </c>
      <c r="G2" s="6">
        <v>4</v>
      </c>
      <c r="H2" s="6">
        <v>5</v>
      </c>
    </row>
    <row r="3" spans="1:8" ht="70.5" customHeight="1" x14ac:dyDescent="0.25">
      <c r="A3" s="375" t="s">
        <v>46</v>
      </c>
      <c r="B3" s="257" t="s">
        <v>47</v>
      </c>
      <c r="C3" s="52" t="s">
        <v>48</v>
      </c>
      <c r="D3" s="12" t="s">
        <v>49</v>
      </c>
      <c r="E3" s="13" t="s">
        <v>50</v>
      </c>
      <c r="F3" s="217">
        <v>2960</v>
      </c>
      <c r="G3" s="218">
        <f>G4+G5</f>
        <v>2983</v>
      </c>
      <c r="H3" s="14" t="s">
        <v>51</v>
      </c>
    </row>
    <row r="4" spans="1:8" ht="33.75" customHeight="1" x14ac:dyDescent="0.25">
      <c r="A4" s="376"/>
      <c r="B4" s="258" t="s">
        <v>52</v>
      </c>
      <c r="C4" s="59" t="s">
        <v>53</v>
      </c>
      <c r="D4" s="15" t="s">
        <v>54</v>
      </c>
      <c r="E4" s="319" t="s">
        <v>50</v>
      </c>
      <c r="F4" s="288">
        <v>2600</v>
      </c>
      <c r="G4" s="219">
        <v>2614</v>
      </c>
      <c r="H4" s="16">
        <v>2600</v>
      </c>
    </row>
    <row r="5" spans="1:8" ht="23.25" customHeight="1" thickBot="1" x14ac:dyDescent="0.3">
      <c r="A5" s="352"/>
      <c r="B5" s="259" t="s">
        <v>55</v>
      </c>
      <c r="C5" s="260" t="s">
        <v>56</v>
      </c>
      <c r="D5" s="18" t="s">
        <v>57</v>
      </c>
      <c r="E5" s="19" t="s">
        <v>50</v>
      </c>
      <c r="F5" s="289">
        <v>360</v>
      </c>
      <c r="G5" s="220">
        <v>369</v>
      </c>
      <c r="H5" s="20">
        <v>360</v>
      </c>
    </row>
    <row r="6" spans="1:8" ht="389.25" customHeight="1" thickBot="1" x14ac:dyDescent="0.3">
      <c r="A6" s="21" t="s">
        <v>58</v>
      </c>
      <c r="B6" s="22" t="s">
        <v>59</v>
      </c>
      <c r="C6" s="23" t="s">
        <v>60</v>
      </c>
      <c r="D6" s="24" t="s">
        <v>61</v>
      </c>
      <c r="E6" s="25" t="s">
        <v>62</v>
      </c>
      <c r="F6" s="290">
        <v>5</v>
      </c>
      <c r="G6" s="221">
        <v>5</v>
      </c>
      <c r="H6" s="26" t="s">
        <v>63</v>
      </c>
    </row>
  </sheetData>
  <sheetProtection algorithmName="SHA-512" hashValue="aDRxjhgElBBC6Crzx/OABvWkOKKRkWcXl+2zSJYxMcz/nB6/8gOa4FqRjBqNLD3FW/96lK1CwxjTdOx132vbGA==" saltValue="nBap2GazPIYKB6uiWl7RTQ==" spinCount="100000" sheet="1" objects="1" scenarios="1" formatColumns="0" formatRows="0"/>
  <mergeCells count="2">
    <mergeCell ref="A3:A5"/>
    <mergeCell ref="A1:A2"/>
  </mergeCells>
  <conditionalFormatting sqref="A3:B3 A6:B6">
    <cfRule type="duplicateValues" dxfId="195" priority="5"/>
  </conditionalFormatting>
  <conditionalFormatting sqref="B4:B5">
    <cfRule type="duplicateValues" dxfId="194" priority="3"/>
  </conditionalFormatting>
  <conditionalFormatting sqref="C3:D3 C6:D6">
    <cfRule type="duplicateValues" dxfId="193" priority="4"/>
  </conditionalFormatting>
  <conditionalFormatting sqref="C4:D5">
    <cfRule type="duplicateValues" dxfId="192" priority="2"/>
  </conditionalFormatting>
  <conditionalFormatting sqref="G4:G6">
    <cfRule type="containsBlanks" dxfId="191" priority="6" stopIfTrue="1">
      <formula>LEN(TRIM(G4))=0</formula>
    </cfRule>
  </conditionalFormatting>
  <printOptions horizontalCentered="1"/>
  <pageMargins left="0.19685039370078741" right="0.19685039370078741" top="0.19685039370078741" bottom="0.19685039370078741" header="0.31496062992125984" footer="0.31496062992125984"/>
  <pageSetup paperSize="8"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7"/>
  <sheetViews>
    <sheetView view="pageBreakPreview" zoomScale="145" zoomScaleNormal="115" zoomScaleSheetLayoutView="145" workbookViewId="0">
      <selection activeCell="I18" sqref="I18"/>
    </sheetView>
  </sheetViews>
  <sheetFormatPr defaultColWidth="9.140625" defaultRowHeight="11.25" x14ac:dyDescent="0.2"/>
  <cols>
    <col min="1" max="1" width="12.42578125" style="327" customWidth="1"/>
    <col min="2" max="2" width="89.42578125" style="327" customWidth="1"/>
    <col min="3" max="3" width="12.42578125" style="327" customWidth="1"/>
    <col min="4" max="4" width="14.140625" style="327" customWidth="1"/>
    <col min="5" max="5" width="21.85546875" style="327" customWidth="1"/>
    <col min="6" max="6" width="2.85546875" style="327" customWidth="1"/>
    <col min="7" max="7" width="7.42578125" style="327" customWidth="1"/>
    <col min="8" max="8" width="9.140625" style="327" customWidth="1"/>
    <col min="9" max="9" width="18" style="327" customWidth="1"/>
    <col min="10" max="10" width="9.140625" style="327" customWidth="1"/>
    <col min="11" max="16384" width="9.140625" style="327"/>
  </cols>
  <sheetData>
    <row r="2" spans="1:9" ht="35.25" customHeight="1" thickBot="1" x14ac:dyDescent="0.25">
      <c r="A2" s="379" t="s">
        <v>64</v>
      </c>
      <c r="B2" s="367"/>
      <c r="C2" s="367"/>
      <c r="D2" s="367"/>
      <c r="E2" s="367"/>
      <c r="F2" s="367"/>
      <c r="G2" s="324"/>
      <c r="H2" s="324"/>
      <c r="I2" s="1" t="s">
        <v>21</v>
      </c>
    </row>
    <row r="3" spans="1:9" x14ac:dyDescent="0.2">
      <c r="A3" s="368" t="s">
        <v>22</v>
      </c>
      <c r="B3" s="367"/>
      <c r="C3" s="367"/>
      <c r="D3" s="367"/>
      <c r="E3" s="367"/>
      <c r="F3" s="367"/>
      <c r="G3" s="321"/>
      <c r="H3" s="321" t="s">
        <v>23</v>
      </c>
      <c r="I3" s="7">
        <v>45291</v>
      </c>
    </row>
    <row r="4" spans="1:9" ht="15" customHeight="1" x14ac:dyDescent="0.25">
      <c r="A4" s="368"/>
      <c r="B4" s="367"/>
      <c r="C4" s="367"/>
      <c r="D4" s="367"/>
      <c r="E4" s="367"/>
      <c r="F4" s="367"/>
      <c r="G4" s="381" t="s">
        <v>24</v>
      </c>
      <c r="H4" s="367"/>
      <c r="I4" s="208"/>
    </row>
    <row r="5" spans="1:9" x14ac:dyDescent="0.2">
      <c r="A5" s="322"/>
      <c r="B5" s="322"/>
      <c r="C5" s="322"/>
      <c r="D5" s="322"/>
      <c r="E5" s="322"/>
      <c r="F5" s="322"/>
      <c r="G5" s="321"/>
      <c r="H5" s="321" t="s">
        <v>65</v>
      </c>
      <c r="I5" s="209"/>
    </row>
    <row r="6" spans="1:9" x14ac:dyDescent="0.2">
      <c r="A6" s="373" t="s">
        <v>66</v>
      </c>
      <c r="B6" s="367"/>
      <c r="C6" s="367"/>
      <c r="D6" s="367"/>
      <c r="E6" s="367"/>
      <c r="F6" s="367"/>
      <c r="G6" s="381" t="s">
        <v>24</v>
      </c>
      <c r="H6" s="367"/>
      <c r="I6" s="210"/>
    </row>
    <row r="7" spans="1:9" x14ac:dyDescent="0.2">
      <c r="A7" s="366" t="s">
        <v>26</v>
      </c>
      <c r="B7" s="367"/>
      <c r="C7" s="367"/>
      <c r="D7" s="367"/>
      <c r="E7" s="367"/>
      <c r="F7" s="367"/>
      <c r="G7" s="322"/>
      <c r="H7" s="321" t="s">
        <v>67</v>
      </c>
      <c r="I7" s="211"/>
    </row>
    <row r="8" spans="1:9" ht="12" customHeight="1" thickBot="1" x14ac:dyDescent="0.25">
      <c r="A8" s="367"/>
      <c r="B8" s="367"/>
      <c r="C8" s="367"/>
      <c r="D8" s="367"/>
      <c r="E8" s="367"/>
      <c r="F8" s="367"/>
      <c r="G8" s="321"/>
      <c r="H8" s="321" t="s">
        <v>28</v>
      </c>
      <c r="I8" s="4">
        <v>383</v>
      </c>
    </row>
    <row r="9" spans="1:9" x14ac:dyDescent="0.2">
      <c r="A9" s="325"/>
      <c r="B9" s="325"/>
      <c r="C9" s="371" t="s">
        <v>29</v>
      </c>
      <c r="D9" s="367"/>
      <c r="E9" s="367"/>
      <c r="F9" s="367"/>
    </row>
    <row r="10" spans="1:9" x14ac:dyDescent="0.2">
      <c r="A10" s="373" t="s">
        <v>68</v>
      </c>
      <c r="B10" s="367"/>
      <c r="C10" s="367"/>
      <c r="D10" s="367"/>
      <c r="E10" s="367"/>
      <c r="F10" s="367"/>
    </row>
    <row r="11" spans="1:9" x14ac:dyDescent="0.2">
      <c r="A11" s="369" t="s">
        <v>31</v>
      </c>
      <c r="B11" s="367"/>
      <c r="C11" s="367"/>
      <c r="D11" s="367"/>
      <c r="E11" s="367"/>
      <c r="F11" s="367"/>
    </row>
    <row r="12" spans="1:9" ht="15" customHeight="1" x14ac:dyDescent="0.2">
      <c r="A12" s="366"/>
      <c r="B12" s="367"/>
      <c r="C12" s="367"/>
      <c r="D12" s="370" t="s">
        <v>69</v>
      </c>
      <c r="E12" s="367"/>
      <c r="F12" s="367"/>
    </row>
    <row r="13" spans="1:9" x14ac:dyDescent="0.2">
      <c r="A13" s="328"/>
      <c r="B13" s="328"/>
      <c r="C13" s="328"/>
      <c r="D13" s="328"/>
      <c r="E13" s="328"/>
    </row>
    <row r="14" spans="1:9" ht="31.5" customHeight="1" x14ac:dyDescent="0.2">
      <c r="A14" s="326" t="s">
        <v>33</v>
      </c>
      <c r="B14" s="326" t="s">
        <v>34</v>
      </c>
      <c r="C14" s="326" t="s">
        <v>35</v>
      </c>
      <c r="D14" s="326" t="s">
        <v>36</v>
      </c>
      <c r="E14" s="326" t="s">
        <v>42</v>
      </c>
    </row>
    <row r="15" spans="1:9" ht="24" customHeight="1" x14ac:dyDescent="0.2">
      <c r="A15" s="319" t="s">
        <v>70</v>
      </c>
      <c r="B15" s="5" t="str">
        <f>'Прил_ПЭ_Базовая часть_расчет'!B3</f>
        <v>Объем научно-исследовательских и опытно-конструкторских работ (далее - НИОКР) в расчете на одного научно-педагогического работника (далее - НПР)</v>
      </c>
      <c r="C15" s="8" t="str">
        <f>'Прил_ПЭ_Базовая часть_расчет'!E3</f>
        <v>тыс. рублей</v>
      </c>
      <c r="D15" s="291">
        <f>'Прил_ПЭ_Базовая часть_расчет'!I3</f>
        <v>519.36</v>
      </c>
      <c r="E15" s="222">
        <f>'Прил_ПЭ_Базовая часть_расчет'!J3</f>
        <v>554.19533056994817</v>
      </c>
    </row>
    <row r="16" spans="1:9" ht="17.45" customHeight="1" x14ac:dyDescent="0.2">
      <c r="A16" s="319" t="s">
        <v>71</v>
      </c>
      <c r="B16" s="5" t="str">
        <f>'Прил_ПЭ_Базовая часть_расчет'!B29</f>
        <v>Доля работников в возрасте до 39 лет в общей численности профессорско-преподавательского состава</v>
      </c>
      <c r="C16" s="8" t="str">
        <f>'Прил_ПЭ_Базовая часть_расчет'!E29</f>
        <v>процент</v>
      </c>
      <c r="D16" s="291">
        <f>'Прил_ПЭ_Базовая часть_расчет'!I29</f>
        <v>26.237623762376238</v>
      </c>
      <c r="E16" s="222">
        <f>'Прил_ПЭ_Базовая часть_расчет'!J29</f>
        <v>28.718703976435933</v>
      </c>
    </row>
    <row r="17" spans="1:14" ht="36" customHeight="1" x14ac:dyDescent="0.2">
      <c r="A17" s="319" t="s">
        <v>72</v>
      </c>
      <c r="B17" s="5" t="str">
        <f>'Прил_ПЭ_Базовая часть_расчет'!B38</f>
        <v>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v>
      </c>
      <c r="C17" s="8" t="str">
        <f>'Прил_ПЭ_Базовая часть_расчет'!E38</f>
        <v>процент</v>
      </c>
      <c r="D17" s="291">
        <f>'Прил_ПЭ_Базовая часть_расчет'!I38</f>
        <v>10.570501812631178</v>
      </c>
      <c r="E17" s="222">
        <f>'Прил_ПЭ_Базовая часть_расчет'!J38</f>
        <v>11.174688657017839</v>
      </c>
    </row>
    <row r="18" spans="1:14" ht="17.45" customHeight="1" x14ac:dyDescent="0.2">
      <c r="A18" s="319" t="s">
        <v>73</v>
      </c>
      <c r="B18" s="5" t="str">
        <f>'Прил_ПЭ_Базовая часть_расчет'!B45</f>
        <v>Доходы университета из средств от приносящей доход деятельности в расчете на одного НПР</v>
      </c>
      <c r="C18" s="8" t="str">
        <f>'Прил_ПЭ_Базовая часть_расчет'!E45</f>
        <v>тыс. рублей</v>
      </c>
      <c r="D18" s="291">
        <f>'Прил_ПЭ_Базовая часть_расчет'!I45</f>
        <v>1416.744630071599</v>
      </c>
      <c r="E18" s="222">
        <f>'Прил_ПЭ_Базовая часть_расчет'!J45</f>
        <v>1617.3941027058149</v>
      </c>
    </row>
    <row r="19" spans="1:14" ht="33.6" customHeight="1" x14ac:dyDescent="0.2">
      <c r="A19" s="319" t="str">
        <f>'Прил_ПЭ_Базовая часть_расчет'!A49</f>
        <v>Р5_б</v>
      </c>
      <c r="B19" s="5" t="str">
        <f>'Прил_ПЭ_Базовая часть_расчет'!B49</f>
        <v>Количество обучающихся по программам дополнительного профессионального образования на "цифровой кафедре" университета - участника программы стратегического академического лидерства "Приоритет-2030" посредством получения дополнительной квалификации по ИТ-профилю</v>
      </c>
      <c r="C19" s="319" t="str">
        <f>'Прил_ПЭ_Базовая часть_расчет'!E49</f>
        <v>человек</v>
      </c>
      <c r="D19" s="292">
        <f>'Прил_ПЭ_Базовая часть_расчет'!I49</f>
        <v>527</v>
      </c>
      <c r="E19" s="216">
        <f>'Прил_ПЭ_Базовая часть_расчет'!J49</f>
        <v>579</v>
      </c>
    </row>
    <row r="20" spans="1:14" ht="17.45" customHeight="1" x14ac:dyDescent="0.2">
      <c r="A20" s="319" t="s">
        <v>74</v>
      </c>
      <c r="B20" s="5" t="str">
        <f>'Прил_ПЭ_Базовая часть_расчет'!B50</f>
        <v>Объем затрат на научные исследования и разработки из собственных средств университета в расчете на одного НПР</v>
      </c>
      <c r="C20" s="8" t="str">
        <f>'Прил_ПЭ_Базовая часть_расчет'!E50</f>
        <v>тыс. рублей</v>
      </c>
      <c r="D20" s="291">
        <f>'Прил_ПЭ_Базовая часть_расчет'!I50</f>
        <v>49.403341288782819</v>
      </c>
      <c r="E20" s="222">
        <f>'Прил_ПЭ_Базовая часть_расчет'!J50</f>
        <v>56.16004605641912</v>
      </c>
      <c r="G20" s="322"/>
      <c r="H20" s="322"/>
      <c r="I20" s="322"/>
      <c r="J20" s="322"/>
    </row>
    <row r="21" spans="1:14" x14ac:dyDescent="0.2">
      <c r="A21" s="328"/>
      <c r="B21" s="328"/>
      <c r="C21" s="328"/>
      <c r="D21" s="328"/>
      <c r="E21" s="328"/>
      <c r="G21" s="322"/>
      <c r="H21" s="322"/>
      <c r="I21" s="322"/>
      <c r="J21" s="322"/>
    </row>
    <row r="22" spans="1:14" x14ac:dyDescent="0.2">
      <c r="C22" s="328"/>
      <c r="D22" s="328"/>
      <c r="E22" s="328"/>
      <c r="G22" s="322"/>
      <c r="H22" s="322"/>
      <c r="I22" s="322"/>
      <c r="J22" s="322"/>
    </row>
    <row r="23" spans="1:14" x14ac:dyDescent="0.2">
      <c r="A23" s="27"/>
    </row>
    <row r="24" spans="1:14" ht="15" customHeight="1" x14ac:dyDescent="0.2">
      <c r="A24" s="382" t="s">
        <v>75</v>
      </c>
      <c r="B24" s="367"/>
      <c r="C24" s="367"/>
      <c r="D24" s="367"/>
      <c r="E24" s="367"/>
      <c r="F24" s="322"/>
      <c r="K24" s="322"/>
      <c r="L24" s="322"/>
      <c r="M24" s="322"/>
      <c r="N24" s="322"/>
    </row>
    <row r="25" spans="1:14" ht="15" customHeight="1" x14ac:dyDescent="0.2">
      <c r="A25" s="382" t="s">
        <v>76</v>
      </c>
      <c r="B25" s="367"/>
      <c r="C25" s="367"/>
      <c r="D25" s="367"/>
      <c r="E25" s="367"/>
      <c r="F25" s="322"/>
      <c r="K25" s="322"/>
      <c r="L25" s="322"/>
      <c r="M25" s="322"/>
      <c r="N25" s="322"/>
    </row>
    <row r="26" spans="1:14" ht="15" customHeight="1" x14ac:dyDescent="0.2">
      <c r="A26" s="382" t="s">
        <v>77</v>
      </c>
      <c r="B26" s="367"/>
      <c r="C26" s="367"/>
      <c r="D26" s="367"/>
      <c r="E26" s="367"/>
      <c r="F26" s="322"/>
      <c r="K26" s="322"/>
      <c r="L26" s="322"/>
      <c r="M26" s="322"/>
      <c r="N26" s="322"/>
    </row>
    <row r="27" spans="1:14" ht="14.45" customHeight="1" x14ac:dyDescent="0.2">
      <c r="A27" s="380"/>
      <c r="B27" s="367"/>
      <c r="C27" s="367"/>
      <c r="D27" s="367"/>
      <c r="E27" s="367"/>
    </row>
  </sheetData>
  <sheetProtection algorithmName="SHA-512" hashValue="1MNYDfuJUDafCtL5cExD4FfwGkH1SFiUsmGcZd8Ifto6fZGCoT4K6lECEhdIiq4ommq81DpffCwcLaFkp12BrQ==" saltValue="ybbhAXtJb1+key7J2S1t9A==" spinCount="100000" sheet="1" objects="1" scenarios="1" formatColumns="0" formatRows="0"/>
  <mergeCells count="16">
    <mergeCell ref="A27:E27"/>
    <mergeCell ref="G4:H4"/>
    <mergeCell ref="A26:E26"/>
    <mergeCell ref="A24:E24"/>
    <mergeCell ref="A25:E25"/>
    <mergeCell ref="A12:C12"/>
    <mergeCell ref="D12:F12"/>
    <mergeCell ref="A6:F6"/>
    <mergeCell ref="G6:H6"/>
    <mergeCell ref="A4:F4"/>
    <mergeCell ref="A7:F8"/>
    <mergeCell ref="A2:F2"/>
    <mergeCell ref="C9:F9"/>
    <mergeCell ref="A11:F11"/>
    <mergeCell ref="A10:F10"/>
    <mergeCell ref="A3:F3"/>
  </mergeCells>
  <printOptions horizontalCentered="1"/>
  <pageMargins left="0.19685039370078741" right="0.19685039370078741" top="0.19685039370078741" bottom="0.19685039370078741" header="0.31496062992125978" footer="0.31496062992125978"/>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61"/>
  <sheetViews>
    <sheetView tabSelected="1" zoomScale="115" zoomScaleNormal="115" zoomScaleSheetLayoutView="85" workbookViewId="0">
      <selection activeCell="J46" sqref="J46"/>
    </sheetView>
  </sheetViews>
  <sheetFormatPr defaultColWidth="9.140625" defaultRowHeight="15" x14ac:dyDescent="0.25"/>
  <cols>
    <col min="1" max="1" width="7.85546875" bestFit="1" customWidth="1"/>
    <col min="2" max="2" width="56.140625" customWidth="1"/>
    <col min="3" max="3" width="74" style="81" customWidth="1"/>
    <col min="4" max="4" width="11.42578125" style="81" bestFit="1" customWidth="1"/>
    <col min="5" max="5" width="9" customWidth="1"/>
    <col min="6" max="8" width="11" hidden="1" customWidth="1"/>
    <col min="9" max="10" width="21.7109375" customWidth="1"/>
    <col min="11" max="18" width="11" hidden="1" customWidth="1"/>
    <col min="19" max="19" width="22.42578125" bestFit="1" customWidth="1"/>
  </cols>
  <sheetData>
    <row r="1" spans="1:19" ht="33" customHeight="1" x14ac:dyDescent="0.25">
      <c r="A1" s="395" t="s">
        <v>33</v>
      </c>
      <c r="B1" s="28" t="s">
        <v>38</v>
      </c>
      <c r="C1" s="28" t="s">
        <v>39</v>
      </c>
      <c r="D1" s="28" t="s">
        <v>40</v>
      </c>
      <c r="E1" s="28" t="s">
        <v>41</v>
      </c>
      <c r="F1" s="28">
        <v>2018</v>
      </c>
      <c r="G1" s="28">
        <v>2019</v>
      </c>
      <c r="H1" s="28">
        <v>2020</v>
      </c>
      <c r="I1" s="28" t="s">
        <v>78</v>
      </c>
      <c r="J1" s="28" t="s">
        <v>42</v>
      </c>
      <c r="K1" s="28">
        <v>2023</v>
      </c>
      <c r="L1" s="28">
        <v>2024</v>
      </c>
      <c r="M1" s="28">
        <v>2025</v>
      </c>
      <c r="N1" s="28">
        <v>2026</v>
      </c>
      <c r="O1" s="28">
        <v>2027</v>
      </c>
      <c r="P1" s="28">
        <v>2028</v>
      </c>
      <c r="Q1" s="28">
        <v>2029</v>
      </c>
      <c r="R1" s="28">
        <v>2030</v>
      </c>
      <c r="S1" s="29" t="s">
        <v>43</v>
      </c>
    </row>
    <row r="2" spans="1:19" ht="15.75" customHeight="1" thickBot="1" x14ac:dyDescent="0.3">
      <c r="A2" s="396"/>
      <c r="B2" s="326" t="s">
        <v>44</v>
      </c>
      <c r="C2" s="326" t="s">
        <v>79</v>
      </c>
      <c r="D2" s="326">
        <v>1</v>
      </c>
      <c r="E2" s="326">
        <v>2</v>
      </c>
      <c r="F2" s="326"/>
      <c r="G2" s="326"/>
      <c r="H2" s="326"/>
      <c r="I2" s="326">
        <v>3</v>
      </c>
      <c r="J2" s="326">
        <v>4</v>
      </c>
      <c r="K2" s="326"/>
      <c r="L2" s="326"/>
      <c r="M2" s="326"/>
      <c r="N2" s="326"/>
      <c r="O2" s="326"/>
      <c r="P2" s="326"/>
      <c r="Q2" s="326"/>
      <c r="R2" s="326"/>
      <c r="S2" s="30">
        <v>5</v>
      </c>
    </row>
    <row r="3" spans="1:19" ht="136.5" customHeight="1" x14ac:dyDescent="0.25">
      <c r="A3" s="391" t="s">
        <v>70</v>
      </c>
      <c r="B3" s="31" t="s">
        <v>80</v>
      </c>
      <c r="C3" s="32" t="s">
        <v>81</v>
      </c>
      <c r="D3" s="12" t="s">
        <v>82</v>
      </c>
      <c r="E3" s="33" t="s">
        <v>83</v>
      </c>
      <c r="F3" s="34">
        <f>IFERROR(((F4+F26*F16)/(F27+F28)),0)</f>
        <v>0</v>
      </c>
      <c r="G3" s="34">
        <f>IFERROR(((G4+G26*G16)/(G27+G28)),0)</f>
        <v>0</v>
      </c>
      <c r="H3" s="34">
        <f>IFERROR(((H4+H26*H16)/(H27+H28)),0)</f>
        <v>0</v>
      </c>
      <c r="I3" s="293">
        <v>519.36</v>
      </c>
      <c r="J3" s="223">
        <f>IFERROR(((J5+J11+T26*J16)/(J27+J28)),0)</f>
        <v>554.19533056994817</v>
      </c>
      <c r="K3" s="35">
        <f t="shared" ref="K3:R3" si="0">IFERROR(((K4+K26*K16)/(K27+K28)),0)</f>
        <v>0</v>
      </c>
      <c r="L3" s="35">
        <f t="shared" si="0"/>
        <v>0</v>
      </c>
      <c r="M3" s="35">
        <f t="shared" si="0"/>
        <v>0</v>
      </c>
      <c r="N3" s="35">
        <f t="shared" si="0"/>
        <v>0</v>
      </c>
      <c r="O3" s="35">
        <f t="shared" si="0"/>
        <v>0</v>
      </c>
      <c r="P3" s="35">
        <f t="shared" si="0"/>
        <v>0</v>
      </c>
      <c r="Q3" s="35">
        <f t="shared" si="0"/>
        <v>0</v>
      </c>
      <c r="R3" s="35">
        <f t="shared" si="0"/>
        <v>0</v>
      </c>
      <c r="S3" s="36" t="s">
        <v>70</v>
      </c>
    </row>
    <row r="4" spans="1:19" ht="56.25" customHeight="1" x14ac:dyDescent="0.25">
      <c r="A4" s="392"/>
      <c r="B4" s="37" t="s">
        <v>84</v>
      </c>
      <c r="C4" s="38" t="s">
        <v>85</v>
      </c>
      <c r="D4" s="39" t="s">
        <v>86</v>
      </c>
      <c r="E4" s="40" t="s">
        <v>83</v>
      </c>
      <c r="F4" s="41">
        <v>0</v>
      </c>
      <c r="G4" s="41">
        <v>0</v>
      </c>
      <c r="H4" s="41">
        <v>0</v>
      </c>
      <c r="I4" s="224">
        <v>217612</v>
      </c>
      <c r="J4" s="224">
        <f>IFERROR(IF(T26&gt;0.6,SUM(J5,J11,J16),J5+J11),0)</f>
        <v>192527.45783999999</v>
      </c>
      <c r="K4" s="41">
        <v>0</v>
      </c>
      <c r="L4" s="41">
        <v>0</v>
      </c>
      <c r="M4" s="41">
        <v>0</v>
      </c>
      <c r="N4" s="41">
        <v>0</v>
      </c>
      <c r="O4" s="41">
        <v>0</v>
      </c>
      <c r="P4" s="41">
        <v>0</v>
      </c>
      <c r="Q4" s="41">
        <v>0</v>
      </c>
      <c r="R4" s="41">
        <v>0</v>
      </c>
      <c r="S4" s="30" t="s">
        <v>87</v>
      </c>
    </row>
    <row r="5" spans="1:19" ht="21" customHeight="1" x14ac:dyDescent="0.25">
      <c r="A5" s="392"/>
      <c r="B5" s="42" t="s">
        <v>88</v>
      </c>
      <c r="C5" s="38" t="s">
        <v>89</v>
      </c>
      <c r="D5" s="39" t="s">
        <v>90</v>
      </c>
      <c r="E5" s="40" t="s">
        <v>83</v>
      </c>
      <c r="F5" s="41"/>
      <c r="G5" s="41"/>
      <c r="H5" s="41"/>
      <c r="I5" s="294" t="s">
        <v>91</v>
      </c>
      <c r="J5" s="225">
        <f>SUM(J6,J9:J10)</f>
        <v>82667.507329999993</v>
      </c>
      <c r="K5" s="41"/>
      <c r="L5" s="41"/>
      <c r="M5" s="41"/>
      <c r="N5" s="41"/>
      <c r="O5" s="41"/>
      <c r="P5" s="41"/>
      <c r="Q5" s="41"/>
      <c r="R5" s="41"/>
      <c r="S5" s="30" t="s">
        <v>92</v>
      </c>
    </row>
    <row r="6" spans="1:19" ht="22.5" customHeight="1" x14ac:dyDescent="0.25">
      <c r="A6" s="392"/>
      <c r="B6" s="43" t="s">
        <v>93</v>
      </c>
      <c r="C6" s="38" t="s">
        <v>94</v>
      </c>
      <c r="D6" s="39" t="s">
        <v>95</v>
      </c>
      <c r="E6" s="40" t="s">
        <v>83</v>
      </c>
      <c r="F6" s="41"/>
      <c r="G6" s="41"/>
      <c r="H6" s="41"/>
      <c r="I6" s="294" t="s">
        <v>91</v>
      </c>
      <c r="J6" s="226">
        <v>74048.673999999999</v>
      </c>
      <c r="K6" s="41"/>
      <c r="L6" s="41"/>
      <c r="M6" s="41"/>
      <c r="N6" s="41"/>
      <c r="O6" s="41"/>
      <c r="P6" s="41"/>
      <c r="Q6" s="41"/>
      <c r="R6" s="41"/>
      <c r="S6" s="30" t="s">
        <v>96</v>
      </c>
    </row>
    <row r="7" spans="1:19" ht="45" customHeight="1" x14ac:dyDescent="0.25">
      <c r="A7" s="392"/>
      <c r="B7" s="44" t="s">
        <v>97</v>
      </c>
      <c r="C7" s="38" t="s">
        <v>98</v>
      </c>
      <c r="D7" s="39" t="s">
        <v>99</v>
      </c>
      <c r="E7" s="40" t="s">
        <v>83</v>
      </c>
      <c r="F7" s="41"/>
      <c r="G7" s="41"/>
      <c r="H7" s="41"/>
      <c r="I7" s="295" t="s">
        <v>91</v>
      </c>
      <c r="J7" s="226">
        <v>11331.773999999999</v>
      </c>
      <c r="K7" s="41"/>
      <c r="L7" s="41"/>
      <c r="M7" s="41"/>
      <c r="N7" s="41"/>
      <c r="O7" s="41"/>
      <c r="P7" s="41"/>
      <c r="Q7" s="41"/>
      <c r="R7" s="41"/>
      <c r="S7" s="30" t="s">
        <v>100</v>
      </c>
    </row>
    <row r="8" spans="1:19" ht="22.5" customHeight="1" x14ac:dyDescent="0.25">
      <c r="A8" s="392"/>
      <c r="B8" s="44" t="s">
        <v>101</v>
      </c>
      <c r="C8" s="38" t="s">
        <v>102</v>
      </c>
      <c r="D8" s="39" t="s">
        <v>103</v>
      </c>
      <c r="E8" s="40" t="s">
        <v>83</v>
      </c>
      <c r="F8" s="41"/>
      <c r="G8" s="41"/>
      <c r="H8" s="41"/>
      <c r="I8" s="295" t="s">
        <v>91</v>
      </c>
      <c r="J8" s="226">
        <v>19600</v>
      </c>
      <c r="K8" s="41"/>
      <c r="L8" s="41"/>
      <c r="M8" s="41"/>
      <c r="N8" s="41"/>
      <c r="O8" s="41"/>
      <c r="P8" s="41"/>
      <c r="Q8" s="41"/>
      <c r="R8" s="41"/>
      <c r="S8" s="30" t="s">
        <v>104</v>
      </c>
    </row>
    <row r="9" spans="1:19" ht="21" customHeight="1" x14ac:dyDescent="0.25">
      <c r="A9" s="392"/>
      <c r="B9" s="43" t="s">
        <v>105</v>
      </c>
      <c r="C9" s="38" t="s">
        <v>106</v>
      </c>
      <c r="D9" s="39" t="s">
        <v>107</v>
      </c>
      <c r="E9" s="40" t="s">
        <v>83</v>
      </c>
      <c r="F9" s="41"/>
      <c r="G9" s="41"/>
      <c r="H9" s="41"/>
      <c r="I9" s="294">
        <v>9578</v>
      </c>
      <c r="J9" s="226">
        <v>1500</v>
      </c>
      <c r="K9" s="41"/>
      <c r="L9" s="41"/>
      <c r="M9" s="41"/>
      <c r="N9" s="41"/>
      <c r="O9" s="41"/>
      <c r="P9" s="41"/>
      <c r="Q9" s="41"/>
      <c r="R9" s="41"/>
      <c r="S9" s="30" t="s">
        <v>108</v>
      </c>
    </row>
    <row r="10" spans="1:19" ht="21" customHeight="1" x14ac:dyDescent="0.25">
      <c r="A10" s="392"/>
      <c r="B10" s="43" t="s">
        <v>109</v>
      </c>
      <c r="C10" s="38" t="s">
        <v>110</v>
      </c>
      <c r="D10" s="39" t="s">
        <v>111</v>
      </c>
      <c r="E10" s="40" t="s">
        <v>83</v>
      </c>
      <c r="F10" s="41"/>
      <c r="G10" s="41"/>
      <c r="H10" s="41"/>
      <c r="I10" s="294">
        <v>6000</v>
      </c>
      <c r="J10" s="226">
        <v>7118.8333300000004</v>
      </c>
      <c r="K10" s="41"/>
      <c r="L10" s="41"/>
      <c r="M10" s="41"/>
      <c r="N10" s="41"/>
      <c r="O10" s="41"/>
      <c r="P10" s="41"/>
      <c r="Q10" s="41"/>
      <c r="R10" s="41"/>
      <c r="S10" s="30" t="s">
        <v>112</v>
      </c>
    </row>
    <row r="11" spans="1:19" ht="22.5" customHeight="1" x14ac:dyDescent="0.25">
      <c r="A11" s="392"/>
      <c r="B11" s="42" t="s">
        <v>113</v>
      </c>
      <c r="C11" s="38" t="s">
        <v>114</v>
      </c>
      <c r="D11" s="39" t="s">
        <v>115</v>
      </c>
      <c r="E11" s="40" t="s">
        <v>83</v>
      </c>
      <c r="F11" s="41"/>
      <c r="G11" s="41"/>
      <c r="H11" s="41"/>
      <c r="I11" s="294" t="s">
        <v>91</v>
      </c>
      <c r="J11" s="225">
        <f>SUM(J12:J15)</f>
        <v>109859.95051</v>
      </c>
      <c r="K11" s="41"/>
      <c r="L11" s="41"/>
      <c r="M11" s="41"/>
      <c r="N11" s="41"/>
      <c r="O11" s="41"/>
      <c r="P11" s="41"/>
      <c r="Q11" s="41"/>
      <c r="R11" s="41"/>
      <c r="S11" s="30" t="s">
        <v>116</v>
      </c>
    </row>
    <row r="12" spans="1:19" ht="22.5" customHeight="1" x14ac:dyDescent="0.25">
      <c r="A12" s="392"/>
      <c r="B12" s="43" t="s">
        <v>117</v>
      </c>
      <c r="C12" s="38" t="s">
        <v>118</v>
      </c>
      <c r="D12" s="39" t="s">
        <v>119</v>
      </c>
      <c r="E12" s="40" t="s">
        <v>83</v>
      </c>
      <c r="F12" s="41"/>
      <c r="G12" s="41"/>
      <c r="H12" s="41"/>
      <c r="I12" s="294">
        <v>202034</v>
      </c>
      <c r="J12" s="226">
        <v>109859.95051</v>
      </c>
      <c r="K12" s="41"/>
      <c r="L12" s="41"/>
      <c r="M12" s="41"/>
      <c r="N12" s="41"/>
      <c r="O12" s="41"/>
      <c r="P12" s="41"/>
      <c r="Q12" s="41"/>
      <c r="R12" s="41"/>
      <c r="S12" s="30" t="s">
        <v>120</v>
      </c>
    </row>
    <row r="13" spans="1:19" ht="21" customHeight="1" x14ac:dyDescent="0.25">
      <c r="A13" s="392"/>
      <c r="B13" s="43" t="s">
        <v>121</v>
      </c>
      <c r="C13" s="38" t="s">
        <v>122</v>
      </c>
      <c r="D13" s="39" t="s">
        <v>123</v>
      </c>
      <c r="E13" s="40" t="s">
        <v>83</v>
      </c>
      <c r="F13" s="41"/>
      <c r="G13" s="41"/>
      <c r="H13" s="41"/>
      <c r="I13" s="294" t="s">
        <v>91</v>
      </c>
      <c r="J13" s="226"/>
      <c r="K13" s="41"/>
      <c r="L13" s="41"/>
      <c r="M13" s="41"/>
      <c r="N13" s="41"/>
      <c r="O13" s="41"/>
      <c r="P13" s="41"/>
      <c r="Q13" s="41"/>
      <c r="R13" s="41"/>
      <c r="S13" s="30" t="s">
        <v>124</v>
      </c>
    </row>
    <row r="14" spans="1:19" ht="21" customHeight="1" x14ac:dyDescent="0.25">
      <c r="A14" s="392"/>
      <c r="B14" s="43" t="s">
        <v>125</v>
      </c>
      <c r="C14" s="38" t="s">
        <v>126</v>
      </c>
      <c r="D14" s="39" t="s">
        <v>127</v>
      </c>
      <c r="E14" s="40" t="s">
        <v>83</v>
      </c>
      <c r="F14" s="41"/>
      <c r="G14" s="41"/>
      <c r="H14" s="41"/>
      <c r="I14" s="294" t="s">
        <v>91</v>
      </c>
      <c r="J14" s="226"/>
      <c r="K14" s="41"/>
      <c r="L14" s="41"/>
      <c r="M14" s="41"/>
      <c r="N14" s="41"/>
      <c r="O14" s="41"/>
      <c r="P14" s="41"/>
      <c r="Q14" s="41"/>
      <c r="R14" s="41"/>
      <c r="S14" s="30" t="s">
        <v>128</v>
      </c>
    </row>
    <row r="15" spans="1:19" ht="21" customHeight="1" x14ac:dyDescent="0.25">
      <c r="A15" s="392"/>
      <c r="B15" s="43" t="s">
        <v>129</v>
      </c>
      <c r="C15" s="38" t="s">
        <v>130</v>
      </c>
      <c r="D15" s="39" t="s">
        <v>131</v>
      </c>
      <c r="E15" s="40" t="s">
        <v>83</v>
      </c>
      <c r="F15" s="41"/>
      <c r="G15" s="41"/>
      <c r="H15" s="41"/>
      <c r="I15" s="294" t="s">
        <v>91</v>
      </c>
      <c r="J15" s="226"/>
      <c r="K15" s="41"/>
      <c r="L15" s="41"/>
      <c r="M15" s="41"/>
      <c r="N15" s="41"/>
      <c r="O15" s="41"/>
      <c r="P15" s="41"/>
      <c r="Q15" s="41"/>
      <c r="R15" s="41"/>
      <c r="S15" s="30" t="s">
        <v>132</v>
      </c>
    </row>
    <row r="16" spans="1:19" ht="21" customHeight="1" x14ac:dyDescent="0.25">
      <c r="A16" s="392"/>
      <c r="B16" s="45" t="s">
        <v>133</v>
      </c>
      <c r="C16" s="5" t="s">
        <v>134</v>
      </c>
      <c r="D16" s="39" t="s">
        <v>135</v>
      </c>
      <c r="E16" s="40" t="s">
        <v>83</v>
      </c>
      <c r="F16" s="41">
        <v>0</v>
      </c>
      <c r="G16" s="41">
        <v>0</v>
      </c>
      <c r="H16" s="41">
        <v>0</v>
      </c>
      <c r="I16" s="294">
        <v>0</v>
      </c>
      <c r="J16" s="224">
        <f>J17+J21</f>
        <v>0</v>
      </c>
      <c r="K16" s="41">
        <v>0</v>
      </c>
      <c r="L16" s="41">
        <v>0</v>
      </c>
      <c r="M16" s="41">
        <v>0</v>
      </c>
      <c r="N16" s="41">
        <v>0</v>
      </c>
      <c r="O16" s="41">
        <v>0</v>
      </c>
      <c r="P16" s="41">
        <v>0</v>
      </c>
      <c r="Q16" s="41">
        <v>0</v>
      </c>
      <c r="R16" s="41">
        <v>0</v>
      </c>
      <c r="S16" s="46" t="s">
        <v>136</v>
      </c>
    </row>
    <row r="17" spans="1:20" ht="22.5" customHeight="1" x14ac:dyDescent="0.25">
      <c r="A17" s="392"/>
      <c r="B17" s="42" t="s">
        <v>137</v>
      </c>
      <c r="C17" s="38" t="s">
        <v>138</v>
      </c>
      <c r="D17" s="39" t="s">
        <v>139</v>
      </c>
      <c r="E17" s="40" t="s">
        <v>83</v>
      </c>
      <c r="F17" s="41"/>
      <c r="G17" s="41"/>
      <c r="H17" s="41"/>
      <c r="I17" s="294" t="s">
        <v>91</v>
      </c>
      <c r="J17" s="225">
        <f>SUM(J18:J20)</f>
        <v>0</v>
      </c>
      <c r="K17" s="41"/>
      <c r="L17" s="41"/>
      <c r="M17" s="41"/>
      <c r="N17" s="41"/>
      <c r="O17" s="41"/>
      <c r="P17" s="41"/>
      <c r="Q17" s="41"/>
      <c r="R17" s="41"/>
      <c r="S17" s="30" t="s">
        <v>140</v>
      </c>
    </row>
    <row r="18" spans="1:20" ht="22.5" customHeight="1" x14ac:dyDescent="0.25">
      <c r="A18" s="392"/>
      <c r="B18" s="43" t="s">
        <v>93</v>
      </c>
      <c r="C18" s="38" t="s">
        <v>141</v>
      </c>
      <c r="D18" s="39" t="s">
        <v>142</v>
      </c>
      <c r="E18" s="40" t="s">
        <v>83</v>
      </c>
      <c r="F18" s="41"/>
      <c r="G18" s="41"/>
      <c r="H18" s="41"/>
      <c r="I18" s="294" t="s">
        <v>91</v>
      </c>
      <c r="J18" s="226"/>
      <c r="K18" s="41"/>
      <c r="L18" s="41"/>
      <c r="M18" s="41"/>
      <c r="N18" s="41"/>
      <c r="O18" s="41"/>
      <c r="P18" s="41"/>
      <c r="Q18" s="41"/>
      <c r="R18" s="41"/>
      <c r="S18" s="30" t="s">
        <v>143</v>
      </c>
    </row>
    <row r="19" spans="1:20" ht="21" customHeight="1" x14ac:dyDescent="0.25">
      <c r="A19" s="392"/>
      <c r="B19" s="43" t="s">
        <v>105</v>
      </c>
      <c r="C19" s="38" t="s">
        <v>144</v>
      </c>
      <c r="D19" s="39" t="s">
        <v>145</v>
      </c>
      <c r="E19" s="40" t="s">
        <v>83</v>
      </c>
      <c r="F19" s="41"/>
      <c r="G19" s="41"/>
      <c r="H19" s="41"/>
      <c r="I19" s="294" t="s">
        <v>91</v>
      </c>
      <c r="J19" s="226"/>
      <c r="K19" s="41"/>
      <c r="L19" s="41"/>
      <c r="M19" s="41"/>
      <c r="N19" s="41"/>
      <c r="O19" s="41"/>
      <c r="P19" s="41"/>
      <c r="Q19" s="41"/>
      <c r="R19" s="41"/>
      <c r="S19" s="30" t="s">
        <v>146</v>
      </c>
    </row>
    <row r="20" spans="1:20" ht="21" customHeight="1" x14ac:dyDescent="0.25">
      <c r="A20" s="392"/>
      <c r="B20" s="43" t="s">
        <v>109</v>
      </c>
      <c r="C20" s="38" t="s">
        <v>147</v>
      </c>
      <c r="D20" s="39" t="s">
        <v>148</v>
      </c>
      <c r="E20" s="40" t="s">
        <v>83</v>
      </c>
      <c r="F20" s="41"/>
      <c r="G20" s="41"/>
      <c r="H20" s="41"/>
      <c r="I20" s="294" t="s">
        <v>91</v>
      </c>
      <c r="J20" s="226"/>
      <c r="K20" s="41"/>
      <c r="L20" s="41"/>
      <c r="M20" s="41"/>
      <c r="N20" s="41"/>
      <c r="O20" s="41"/>
      <c r="P20" s="41"/>
      <c r="Q20" s="41"/>
      <c r="R20" s="41"/>
      <c r="S20" s="30" t="s">
        <v>149</v>
      </c>
    </row>
    <row r="21" spans="1:20" ht="22.5" customHeight="1" x14ac:dyDescent="0.25">
      <c r="A21" s="392"/>
      <c r="B21" s="42" t="s">
        <v>150</v>
      </c>
      <c r="C21" s="38" t="s">
        <v>151</v>
      </c>
      <c r="D21" s="39" t="s">
        <v>152</v>
      </c>
      <c r="E21" s="40" t="s">
        <v>83</v>
      </c>
      <c r="F21" s="41"/>
      <c r="G21" s="41"/>
      <c r="H21" s="41"/>
      <c r="I21" s="294" t="s">
        <v>91</v>
      </c>
      <c r="J21" s="225">
        <f>SUM(J22:J25)</f>
        <v>0</v>
      </c>
      <c r="K21" s="41"/>
      <c r="L21" s="41"/>
      <c r="M21" s="41"/>
      <c r="N21" s="41"/>
      <c r="O21" s="41"/>
      <c r="P21" s="41"/>
      <c r="Q21" s="41"/>
      <c r="R21" s="41"/>
      <c r="S21" s="30" t="s">
        <v>153</v>
      </c>
    </row>
    <row r="22" spans="1:20" ht="22.5" customHeight="1" x14ac:dyDescent="0.25">
      <c r="A22" s="392"/>
      <c r="B22" s="43" t="s">
        <v>117</v>
      </c>
      <c r="C22" s="38" t="s">
        <v>154</v>
      </c>
      <c r="D22" s="39" t="s">
        <v>155</v>
      </c>
      <c r="E22" s="40" t="s">
        <v>83</v>
      </c>
      <c r="F22" s="41"/>
      <c r="G22" s="41"/>
      <c r="H22" s="41"/>
      <c r="I22" s="294" t="s">
        <v>91</v>
      </c>
      <c r="J22" s="226"/>
      <c r="K22" s="41"/>
      <c r="L22" s="41"/>
      <c r="M22" s="41"/>
      <c r="N22" s="41"/>
      <c r="O22" s="41"/>
      <c r="P22" s="41"/>
      <c r="Q22" s="41"/>
      <c r="R22" s="41"/>
      <c r="S22" s="30" t="s">
        <v>156</v>
      </c>
    </row>
    <row r="23" spans="1:20" ht="21" customHeight="1" x14ac:dyDescent="0.25">
      <c r="A23" s="392"/>
      <c r="B23" s="43" t="s">
        <v>121</v>
      </c>
      <c r="C23" s="38" t="s">
        <v>157</v>
      </c>
      <c r="D23" s="39" t="s">
        <v>158</v>
      </c>
      <c r="E23" s="40" t="s">
        <v>83</v>
      </c>
      <c r="F23" s="41"/>
      <c r="G23" s="41"/>
      <c r="H23" s="41"/>
      <c r="I23" s="294" t="s">
        <v>91</v>
      </c>
      <c r="J23" s="226"/>
      <c r="K23" s="41"/>
      <c r="L23" s="41"/>
      <c r="M23" s="41"/>
      <c r="N23" s="41"/>
      <c r="O23" s="41"/>
      <c r="P23" s="41"/>
      <c r="Q23" s="41"/>
      <c r="R23" s="41"/>
      <c r="S23" s="30" t="s">
        <v>159</v>
      </c>
    </row>
    <row r="24" spans="1:20" ht="21" customHeight="1" x14ac:dyDescent="0.25">
      <c r="A24" s="392"/>
      <c r="B24" s="43" t="s">
        <v>125</v>
      </c>
      <c r="C24" s="38" t="s">
        <v>160</v>
      </c>
      <c r="D24" s="39" t="s">
        <v>161</v>
      </c>
      <c r="E24" s="40" t="s">
        <v>83</v>
      </c>
      <c r="F24" s="41"/>
      <c r="G24" s="41"/>
      <c r="H24" s="41"/>
      <c r="I24" s="294" t="s">
        <v>91</v>
      </c>
      <c r="J24" s="226"/>
      <c r="K24" s="41"/>
      <c r="L24" s="41"/>
      <c r="M24" s="41"/>
      <c r="N24" s="41"/>
      <c r="O24" s="41"/>
      <c r="P24" s="41"/>
      <c r="Q24" s="41"/>
      <c r="R24" s="41"/>
      <c r="S24" s="30" t="s">
        <v>162</v>
      </c>
    </row>
    <row r="25" spans="1:20" ht="21" customHeight="1" x14ac:dyDescent="0.25">
      <c r="A25" s="392"/>
      <c r="B25" s="43" t="s">
        <v>129</v>
      </c>
      <c r="C25" s="38" t="s">
        <v>163</v>
      </c>
      <c r="D25" s="39" t="s">
        <v>164</v>
      </c>
      <c r="E25" s="40" t="s">
        <v>83</v>
      </c>
      <c r="F25" s="41"/>
      <c r="G25" s="41"/>
      <c r="H25" s="41"/>
      <c r="I25" s="294" t="s">
        <v>91</v>
      </c>
      <c r="J25" s="226"/>
      <c r="K25" s="41"/>
      <c r="L25" s="41"/>
      <c r="M25" s="41"/>
      <c r="N25" s="41"/>
      <c r="O25" s="41"/>
      <c r="P25" s="41"/>
      <c r="Q25" s="41"/>
      <c r="R25" s="41"/>
      <c r="S25" s="30" t="s">
        <v>165</v>
      </c>
    </row>
    <row r="26" spans="1:20" ht="67.5" customHeight="1" x14ac:dyDescent="0.25">
      <c r="A26" s="392"/>
      <c r="B26" s="37" t="s">
        <v>166</v>
      </c>
      <c r="C26" s="5" t="s">
        <v>167</v>
      </c>
      <c r="D26" s="39" t="s">
        <v>168</v>
      </c>
      <c r="E26" s="40" t="s">
        <v>169</v>
      </c>
      <c r="F26" s="41">
        <v>0</v>
      </c>
      <c r="G26" s="41">
        <v>0</v>
      </c>
      <c r="H26" s="41">
        <v>0</v>
      </c>
      <c r="I26" s="296">
        <v>0</v>
      </c>
      <c r="J26" s="226"/>
      <c r="K26" s="41">
        <v>0</v>
      </c>
      <c r="L26" s="41">
        <v>0</v>
      </c>
      <c r="M26" s="41">
        <v>0</v>
      </c>
      <c r="N26" s="41">
        <v>0</v>
      </c>
      <c r="O26" s="41">
        <v>0</v>
      </c>
      <c r="P26" s="41">
        <v>0</v>
      </c>
      <c r="Q26" s="41">
        <v>0</v>
      </c>
      <c r="R26" s="41">
        <v>0</v>
      </c>
      <c r="S26" s="30" t="s">
        <v>170</v>
      </c>
      <c r="T26" s="47">
        <f>IF(I26&lt;60,0,1)</f>
        <v>0</v>
      </c>
    </row>
    <row r="27" spans="1:20" ht="22.5" customHeight="1" x14ac:dyDescent="0.25">
      <c r="A27" s="392"/>
      <c r="B27" s="37" t="s">
        <v>171</v>
      </c>
      <c r="C27" s="5" t="s">
        <v>172</v>
      </c>
      <c r="D27" s="39" t="s">
        <v>173</v>
      </c>
      <c r="E27" s="40" t="s">
        <v>174</v>
      </c>
      <c r="F27" s="41">
        <v>0</v>
      </c>
      <c r="G27" s="41">
        <v>0</v>
      </c>
      <c r="H27" s="41">
        <v>0</v>
      </c>
      <c r="I27" s="297">
        <v>404</v>
      </c>
      <c r="J27" s="227">
        <v>339.5</v>
      </c>
      <c r="K27" s="41">
        <v>0</v>
      </c>
      <c r="L27" s="41">
        <v>0</v>
      </c>
      <c r="M27" s="41">
        <v>0</v>
      </c>
      <c r="N27" s="41">
        <v>0</v>
      </c>
      <c r="O27" s="41">
        <v>0</v>
      </c>
      <c r="P27" s="41">
        <v>0</v>
      </c>
      <c r="Q27" s="41">
        <v>0</v>
      </c>
      <c r="R27" s="41">
        <v>0</v>
      </c>
      <c r="S27" s="30" t="s">
        <v>175</v>
      </c>
    </row>
    <row r="28" spans="1:20" ht="23.25" customHeight="1" thickBot="1" x14ac:dyDescent="0.3">
      <c r="A28" s="393"/>
      <c r="B28" s="48" t="s">
        <v>176</v>
      </c>
      <c r="C28" s="17" t="s">
        <v>177</v>
      </c>
      <c r="D28" s="39" t="s">
        <v>178</v>
      </c>
      <c r="E28" s="49" t="s">
        <v>174</v>
      </c>
      <c r="F28" s="50">
        <v>0</v>
      </c>
      <c r="G28" s="50">
        <v>0</v>
      </c>
      <c r="H28" s="50">
        <v>0</v>
      </c>
      <c r="I28" s="298">
        <v>15</v>
      </c>
      <c r="J28" s="228">
        <v>7.9</v>
      </c>
      <c r="K28" s="50">
        <v>0</v>
      </c>
      <c r="L28" s="50">
        <v>0</v>
      </c>
      <c r="M28" s="50">
        <v>0</v>
      </c>
      <c r="N28" s="50">
        <v>0</v>
      </c>
      <c r="O28" s="50">
        <v>0</v>
      </c>
      <c r="P28" s="50">
        <v>0</v>
      </c>
      <c r="Q28" s="50">
        <v>0</v>
      </c>
      <c r="R28" s="50">
        <v>0</v>
      </c>
      <c r="S28" s="51" t="s">
        <v>179</v>
      </c>
    </row>
    <row r="29" spans="1:20" ht="36" customHeight="1" x14ac:dyDescent="0.25">
      <c r="A29" s="397" t="s">
        <v>71</v>
      </c>
      <c r="B29" s="64" t="s">
        <v>180</v>
      </c>
      <c r="C29" s="245" t="s">
        <v>181</v>
      </c>
      <c r="D29" s="53" t="s">
        <v>182</v>
      </c>
      <c r="E29" s="54" t="s">
        <v>169</v>
      </c>
      <c r="F29" s="55">
        <f t="shared" ref="F29:R29" si="1">IFERROR((IF(F30&gt;F31,"ОШИБКА",(F30/F31)*100)),0)</f>
        <v>0</v>
      </c>
      <c r="G29" s="55">
        <f t="shared" si="1"/>
        <v>0</v>
      </c>
      <c r="H29" s="55">
        <f t="shared" si="1"/>
        <v>0</v>
      </c>
      <c r="I29" s="252">
        <f t="shared" si="1"/>
        <v>26.237623762376238</v>
      </c>
      <c r="J29" s="252">
        <f t="shared" si="1"/>
        <v>28.718703976435933</v>
      </c>
      <c r="K29" s="57">
        <f t="shared" si="1"/>
        <v>0</v>
      </c>
      <c r="L29" s="57">
        <f t="shared" si="1"/>
        <v>0</v>
      </c>
      <c r="M29" s="57">
        <f t="shared" si="1"/>
        <v>0</v>
      </c>
      <c r="N29" s="57">
        <f t="shared" si="1"/>
        <v>0</v>
      </c>
      <c r="O29" s="57">
        <f t="shared" si="1"/>
        <v>0</v>
      </c>
      <c r="P29" s="57">
        <f t="shared" si="1"/>
        <v>0</v>
      </c>
      <c r="Q29" s="57">
        <f t="shared" si="1"/>
        <v>0</v>
      </c>
      <c r="R29" s="57">
        <f t="shared" si="1"/>
        <v>0</v>
      </c>
      <c r="S29" s="58" t="s">
        <v>183</v>
      </c>
    </row>
    <row r="30" spans="1:20" ht="22.5" customHeight="1" x14ac:dyDescent="0.25">
      <c r="A30" s="392"/>
      <c r="B30" s="37" t="s">
        <v>184</v>
      </c>
      <c r="C30" s="246" t="s">
        <v>185</v>
      </c>
      <c r="D30" s="60" t="s">
        <v>186</v>
      </c>
      <c r="E30" s="40" t="s">
        <v>174</v>
      </c>
      <c r="F30" s="41">
        <v>0</v>
      </c>
      <c r="G30" s="41">
        <v>0</v>
      </c>
      <c r="H30" s="41">
        <v>0</v>
      </c>
      <c r="I30" s="299">
        <v>106</v>
      </c>
      <c r="J30" s="227">
        <v>97.5</v>
      </c>
      <c r="K30" s="41">
        <v>0</v>
      </c>
      <c r="L30" s="41">
        <v>0</v>
      </c>
      <c r="M30" s="41">
        <v>0</v>
      </c>
      <c r="N30" s="41">
        <v>0</v>
      </c>
      <c r="O30" s="41">
        <v>0</v>
      </c>
      <c r="P30" s="41">
        <v>0</v>
      </c>
      <c r="Q30" s="41">
        <v>0</v>
      </c>
      <c r="R30" s="41">
        <v>0</v>
      </c>
      <c r="S30" s="46" t="s">
        <v>187</v>
      </c>
    </row>
    <row r="31" spans="1:20" ht="22.5" customHeight="1" x14ac:dyDescent="0.25">
      <c r="A31" s="392"/>
      <c r="B31" s="37" t="s">
        <v>171</v>
      </c>
      <c r="C31" s="246" t="s">
        <v>188</v>
      </c>
      <c r="D31" s="60" t="s">
        <v>189</v>
      </c>
      <c r="E31" s="40" t="s">
        <v>174</v>
      </c>
      <c r="F31" s="41">
        <f>F27</f>
        <v>0</v>
      </c>
      <c r="G31" s="41">
        <f>G27</f>
        <v>0</v>
      </c>
      <c r="H31" s="41">
        <f>H27</f>
        <v>0</v>
      </c>
      <c r="I31" s="297">
        <v>404</v>
      </c>
      <c r="J31" s="229">
        <f t="shared" ref="J31:R31" si="2">J27</f>
        <v>339.5</v>
      </c>
      <c r="K31" s="41">
        <f t="shared" si="2"/>
        <v>0</v>
      </c>
      <c r="L31" s="41">
        <f t="shared" si="2"/>
        <v>0</v>
      </c>
      <c r="M31" s="41">
        <f t="shared" si="2"/>
        <v>0</v>
      </c>
      <c r="N31" s="41">
        <f t="shared" si="2"/>
        <v>0</v>
      </c>
      <c r="O31" s="41">
        <f t="shared" si="2"/>
        <v>0</v>
      </c>
      <c r="P31" s="41">
        <f t="shared" si="2"/>
        <v>0</v>
      </c>
      <c r="Q31" s="41">
        <f t="shared" si="2"/>
        <v>0</v>
      </c>
      <c r="R31" s="41">
        <f t="shared" si="2"/>
        <v>0</v>
      </c>
      <c r="S31" s="30" t="s">
        <v>175</v>
      </c>
    </row>
    <row r="32" spans="1:20" ht="33.75" customHeight="1" x14ac:dyDescent="0.25">
      <c r="A32" s="392"/>
      <c r="B32" s="240" t="s">
        <v>190</v>
      </c>
      <c r="C32" s="247" t="s">
        <v>191</v>
      </c>
      <c r="D32" s="232" t="s">
        <v>192</v>
      </c>
      <c r="E32" s="233" t="s">
        <v>174</v>
      </c>
      <c r="F32" s="234"/>
      <c r="G32" s="234"/>
      <c r="H32" s="234"/>
      <c r="I32" s="300" t="s">
        <v>91</v>
      </c>
      <c r="J32" s="235">
        <v>386</v>
      </c>
      <c r="K32" s="234"/>
      <c r="L32" s="234"/>
      <c r="M32" s="234"/>
      <c r="N32" s="234"/>
      <c r="O32" s="234"/>
      <c r="P32" s="234"/>
      <c r="Q32" s="234"/>
      <c r="R32" s="234"/>
      <c r="S32" s="46" t="s">
        <v>193</v>
      </c>
    </row>
    <row r="33" spans="1:19" ht="33.75" customHeight="1" x14ac:dyDescent="0.25">
      <c r="A33" s="392"/>
      <c r="B33" s="240" t="s">
        <v>194</v>
      </c>
      <c r="C33" s="247" t="s">
        <v>195</v>
      </c>
      <c r="D33" s="387" t="s">
        <v>196</v>
      </c>
      <c r="E33" s="394" t="s">
        <v>174</v>
      </c>
      <c r="F33" s="242"/>
      <c r="G33" s="242"/>
      <c r="H33" s="242"/>
      <c r="I33" s="385" t="s">
        <v>91</v>
      </c>
      <c r="J33" s="389">
        <v>9</v>
      </c>
      <c r="K33" s="242"/>
      <c r="L33" s="242"/>
      <c r="M33" s="242"/>
      <c r="N33" s="242"/>
      <c r="O33" s="242"/>
      <c r="P33" s="242"/>
      <c r="Q33" s="242"/>
      <c r="R33" s="242"/>
      <c r="S33" s="383" t="s">
        <v>197</v>
      </c>
    </row>
    <row r="34" spans="1:19" x14ac:dyDescent="0.25">
      <c r="A34" s="392"/>
      <c r="B34" s="241" t="s">
        <v>198</v>
      </c>
      <c r="C34" s="248" t="s">
        <v>199</v>
      </c>
      <c r="D34" s="388"/>
      <c r="E34" s="386"/>
      <c r="F34" s="243"/>
      <c r="G34" s="243"/>
      <c r="H34" s="243"/>
      <c r="I34" s="386"/>
      <c r="J34" s="390"/>
      <c r="K34" s="243"/>
      <c r="L34" s="243"/>
      <c r="M34" s="243"/>
      <c r="N34" s="243"/>
      <c r="O34" s="243"/>
      <c r="P34" s="243"/>
      <c r="Q34" s="243"/>
      <c r="R34" s="243"/>
      <c r="S34" s="384"/>
    </row>
    <row r="35" spans="1:19" ht="21" customHeight="1" x14ac:dyDescent="0.25">
      <c r="A35" s="392"/>
      <c r="B35" s="241" t="s">
        <v>200</v>
      </c>
      <c r="C35" s="248" t="s">
        <v>201</v>
      </c>
      <c r="D35" s="236" t="s">
        <v>202</v>
      </c>
      <c r="E35" s="237" t="s">
        <v>174</v>
      </c>
      <c r="F35" s="238"/>
      <c r="G35" s="238"/>
      <c r="H35" s="238"/>
      <c r="I35" s="301" t="s">
        <v>91</v>
      </c>
      <c r="J35" s="239">
        <v>27</v>
      </c>
      <c r="K35" s="238"/>
      <c r="L35" s="238"/>
      <c r="M35" s="238"/>
      <c r="N35" s="238"/>
      <c r="O35" s="238"/>
      <c r="P35" s="238"/>
      <c r="Q35" s="238"/>
      <c r="R35" s="238"/>
      <c r="S35" s="46" t="s">
        <v>203</v>
      </c>
    </row>
    <row r="36" spans="1:19" ht="21" customHeight="1" x14ac:dyDescent="0.25">
      <c r="A36" s="392"/>
      <c r="B36" s="250" t="s">
        <v>204</v>
      </c>
      <c r="C36" s="246" t="s">
        <v>205</v>
      </c>
      <c r="D36" s="60" t="s">
        <v>206</v>
      </c>
      <c r="E36" s="40" t="s">
        <v>174</v>
      </c>
      <c r="F36" s="41"/>
      <c r="G36" s="41"/>
      <c r="H36" s="41"/>
      <c r="I36" s="302" t="s">
        <v>91</v>
      </c>
      <c r="J36" s="230">
        <v>25</v>
      </c>
      <c r="K36" s="41"/>
      <c r="L36" s="41"/>
      <c r="M36" s="41"/>
      <c r="N36" s="41"/>
      <c r="O36" s="41"/>
      <c r="P36" s="41"/>
      <c r="Q36" s="41"/>
      <c r="R36" s="41"/>
      <c r="S36" s="61" t="s">
        <v>207</v>
      </c>
    </row>
    <row r="37" spans="1:19" ht="21.75" customHeight="1" thickBot="1" x14ac:dyDescent="0.3">
      <c r="A37" s="396"/>
      <c r="B37" s="251" t="s">
        <v>208</v>
      </c>
      <c r="C37" s="249" t="s">
        <v>209</v>
      </c>
      <c r="D37" s="244" t="s">
        <v>210</v>
      </c>
      <c r="E37" s="62" t="s">
        <v>174</v>
      </c>
      <c r="F37" s="63"/>
      <c r="G37" s="63"/>
      <c r="H37" s="63"/>
      <c r="I37" s="303" t="s">
        <v>91</v>
      </c>
      <c r="J37" s="231">
        <v>52</v>
      </c>
      <c r="K37" s="63"/>
      <c r="L37" s="63"/>
      <c r="M37" s="63"/>
      <c r="N37" s="63"/>
      <c r="O37" s="63"/>
      <c r="P37" s="63"/>
      <c r="Q37" s="63"/>
      <c r="R37" s="63"/>
      <c r="S37" s="51" t="s">
        <v>211</v>
      </c>
    </row>
    <row r="38" spans="1:19" ht="78.75" customHeight="1" x14ac:dyDescent="0.25">
      <c r="A38" s="391" t="s">
        <v>72</v>
      </c>
      <c r="B38" s="64" t="s">
        <v>212</v>
      </c>
      <c r="C38" s="64" t="s">
        <v>213</v>
      </c>
      <c r="D38" s="12" t="s">
        <v>214</v>
      </c>
      <c r="E38" s="54" t="s">
        <v>169</v>
      </c>
      <c r="F38" s="55">
        <f t="shared" ref="F38:R38" si="3">IFERROR((IF(F39&gt;(F42+F43+F44),"ОШИБКА",F39/(F42+F43+F44)*100)),0)</f>
        <v>0</v>
      </c>
      <c r="G38" s="55">
        <f t="shared" si="3"/>
        <v>0</v>
      </c>
      <c r="H38" s="55">
        <f t="shared" si="3"/>
        <v>0</v>
      </c>
      <c r="I38" s="56">
        <f t="shared" si="3"/>
        <v>10.570501812631178</v>
      </c>
      <c r="J38" s="56">
        <f t="shared" si="3"/>
        <v>11.174688657017839</v>
      </c>
      <c r="K38" s="57">
        <f t="shared" si="3"/>
        <v>0</v>
      </c>
      <c r="L38" s="57">
        <f t="shared" si="3"/>
        <v>0</v>
      </c>
      <c r="M38" s="57">
        <f t="shared" si="3"/>
        <v>0</v>
      </c>
      <c r="N38" s="57">
        <f t="shared" si="3"/>
        <v>0</v>
      </c>
      <c r="O38" s="57">
        <f t="shared" si="3"/>
        <v>0</v>
      </c>
      <c r="P38" s="57">
        <f t="shared" si="3"/>
        <v>0</v>
      </c>
      <c r="Q38" s="57">
        <f t="shared" si="3"/>
        <v>0</v>
      </c>
      <c r="R38" s="57">
        <f t="shared" si="3"/>
        <v>0</v>
      </c>
      <c r="S38" s="30" t="s">
        <v>72</v>
      </c>
    </row>
    <row r="39" spans="1:19" ht="62.1" customHeight="1" x14ac:dyDescent="0.25">
      <c r="A39" s="392"/>
      <c r="B39" s="65" t="s">
        <v>215</v>
      </c>
      <c r="C39" s="5" t="s">
        <v>102</v>
      </c>
      <c r="D39" s="39" t="s">
        <v>216</v>
      </c>
      <c r="E39" s="40" t="s">
        <v>174</v>
      </c>
      <c r="F39" s="41">
        <v>0</v>
      </c>
      <c r="G39" s="41">
        <v>0</v>
      </c>
      <c r="H39" s="41">
        <v>0</v>
      </c>
      <c r="I39" s="302">
        <v>554</v>
      </c>
      <c r="J39" s="230">
        <v>664</v>
      </c>
      <c r="K39" s="41">
        <v>0</v>
      </c>
      <c r="L39" s="41">
        <v>0</v>
      </c>
      <c r="M39" s="41">
        <v>0</v>
      </c>
      <c r="N39" s="41">
        <v>0</v>
      </c>
      <c r="O39" s="41">
        <v>0</v>
      </c>
      <c r="P39" s="41">
        <v>0</v>
      </c>
      <c r="Q39" s="41">
        <v>0</v>
      </c>
      <c r="R39" s="41">
        <v>0</v>
      </c>
      <c r="S39" s="30" t="s">
        <v>217</v>
      </c>
    </row>
    <row r="40" spans="1:19" ht="56.25" customHeight="1" x14ac:dyDescent="0.25">
      <c r="A40" s="392"/>
      <c r="B40" s="66" t="s">
        <v>218</v>
      </c>
      <c r="C40" s="37" t="s">
        <v>219</v>
      </c>
      <c r="D40" s="39" t="s">
        <v>220</v>
      </c>
      <c r="E40" s="40" t="s">
        <v>174</v>
      </c>
      <c r="F40" s="41"/>
      <c r="G40" s="41"/>
      <c r="H40" s="41"/>
      <c r="I40" s="302" t="s">
        <v>91</v>
      </c>
      <c r="J40" s="230">
        <v>44</v>
      </c>
      <c r="K40" s="41"/>
      <c r="L40" s="41"/>
      <c r="M40" s="41"/>
      <c r="N40" s="41"/>
      <c r="O40" s="41"/>
      <c r="P40" s="41"/>
      <c r="Q40" s="41"/>
      <c r="R40" s="41"/>
      <c r="S40" s="30" t="s">
        <v>221</v>
      </c>
    </row>
    <row r="41" spans="1:19" ht="49.5" customHeight="1" x14ac:dyDescent="0.25">
      <c r="A41" s="392"/>
      <c r="B41" s="67" t="s">
        <v>222</v>
      </c>
      <c r="C41" s="68" t="s">
        <v>102</v>
      </c>
      <c r="D41" s="39" t="s">
        <v>223</v>
      </c>
      <c r="E41" s="40" t="s">
        <v>174</v>
      </c>
      <c r="F41" s="41"/>
      <c r="G41" s="41"/>
      <c r="H41" s="41"/>
      <c r="I41" s="302" t="s">
        <v>91</v>
      </c>
      <c r="J41" s="230">
        <v>620</v>
      </c>
      <c r="K41" s="41"/>
      <c r="L41" s="41"/>
      <c r="M41" s="41"/>
      <c r="N41" s="41"/>
      <c r="O41" s="41"/>
      <c r="P41" s="41"/>
      <c r="Q41" s="41"/>
      <c r="R41" s="41"/>
      <c r="S41" s="30" t="s">
        <v>224</v>
      </c>
    </row>
    <row r="42" spans="1:19" ht="22.5" customHeight="1" x14ac:dyDescent="0.25">
      <c r="A42" s="392"/>
      <c r="B42" s="69" t="s">
        <v>225</v>
      </c>
      <c r="C42" s="5" t="s">
        <v>226</v>
      </c>
      <c r="D42" s="39" t="s">
        <v>227</v>
      </c>
      <c r="E42" s="40" t="s">
        <v>174</v>
      </c>
      <c r="F42" s="41">
        <v>0</v>
      </c>
      <c r="G42" s="41">
        <v>0</v>
      </c>
      <c r="H42" s="41">
        <v>0</v>
      </c>
      <c r="I42" s="302">
        <v>4537</v>
      </c>
      <c r="J42" s="230">
        <v>5043</v>
      </c>
      <c r="K42" s="41">
        <v>0</v>
      </c>
      <c r="L42" s="41">
        <v>0</v>
      </c>
      <c r="M42" s="41">
        <v>0</v>
      </c>
      <c r="N42" s="41">
        <v>0</v>
      </c>
      <c r="O42" s="41">
        <v>0</v>
      </c>
      <c r="P42" s="41">
        <v>0</v>
      </c>
      <c r="Q42" s="41">
        <v>0</v>
      </c>
      <c r="R42" s="41">
        <v>0</v>
      </c>
      <c r="S42" s="30" t="s">
        <v>228</v>
      </c>
    </row>
    <row r="43" spans="1:19" ht="22.5" customHeight="1" x14ac:dyDescent="0.25">
      <c r="A43" s="392"/>
      <c r="B43" s="37" t="s">
        <v>229</v>
      </c>
      <c r="C43" s="5" t="s">
        <v>230</v>
      </c>
      <c r="D43" s="39" t="s">
        <v>231</v>
      </c>
      <c r="E43" s="40" t="s">
        <v>174</v>
      </c>
      <c r="F43" s="41">
        <v>0</v>
      </c>
      <c r="G43" s="41">
        <v>0</v>
      </c>
      <c r="H43" s="41">
        <v>0</v>
      </c>
      <c r="I43" s="302">
        <v>28</v>
      </c>
      <c r="J43" s="230">
        <v>42</v>
      </c>
      <c r="K43" s="41">
        <v>0</v>
      </c>
      <c r="L43" s="41">
        <v>0</v>
      </c>
      <c r="M43" s="41">
        <v>0</v>
      </c>
      <c r="N43" s="41">
        <v>0</v>
      </c>
      <c r="O43" s="41">
        <v>0</v>
      </c>
      <c r="P43" s="41">
        <v>0</v>
      </c>
      <c r="Q43" s="41">
        <v>0</v>
      </c>
      <c r="R43" s="41">
        <v>0</v>
      </c>
      <c r="S43" s="30" t="s">
        <v>232</v>
      </c>
    </row>
    <row r="44" spans="1:19" ht="23.25" customHeight="1" thickBot="1" x14ac:dyDescent="0.3">
      <c r="A44" s="393"/>
      <c r="B44" s="48" t="s">
        <v>233</v>
      </c>
      <c r="C44" s="17" t="s">
        <v>234</v>
      </c>
      <c r="D44" s="39" t="s">
        <v>235</v>
      </c>
      <c r="E44" s="49" t="s">
        <v>174</v>
      </c>
      <c r="F44" s="50">
        <v>0</v>
      </c>
      <c r="G44" s="50">
        <v>0</v>
      </c>
      <c r="H44" s="50">
        <v>0</v>
      </c>
      <c r="I44" s="304">
        <v>676</v>
      </c>
      <c r="J44" s="253">
        <v>857</v>
      </c>
      <c r="K44" s="50">
        <v>0</v>
      </c>
      <c r="L44" s="50">
        <v>0</v>
      </c>
      <c r="M44" s="50">
        <v>0</v>
      </c>
      <c r="N44" s="50">
        <v>0</v>
      </c>
      <c r="O44" s="50">
        <v>0</v>
      </c>
      <c r="P44" s="50">
        <v>0</v>
      </c>
      <c r="Q44" s="50">
        <v>0</v>
      </c>
      <c r="R44" s="50">
        <v>0</v>
      </c>
      <c r="S44" s="51" t="s">
        <v>236</v>
      </c>
    </row>
    <row r="45" spans="1:19" ht="24.95" customHeight="1" thickBot="1" x14ac:dyDescent="0.3">
      <c r="A45" s="391" t="s">
        <v>73</v>
      </c>
      <c r="B45" s="64" t="s">
        <v>237</v>
      </c>
      <c r="C45" s="11" t="s">
        <v>238</v>
      </c>
      <c r="D45" s="12" t="s">
        <v>239</v>
      </c>
      <c r="E45" s="54" t="s">
        <v>83</v>
      </c>
      <c r="F45" s="70">
        <f t="shared" ref="F45:R45" si="4">IFERROR((F46/(F47+F48)),0)</f>
        <v>0</v>
      </c>
      <c r="G45" s="70">
        <f t="shared" si="4"/>
        <v>0</v>
      </c>
      <c r="H45" s="70">
        <f t="shared" si="4"/>
        <v>0</v>
      </c>
      <c r="I45" s="71">
        <f t="shared" si="4"/>
        <v>1416.744630071599</v>
      </c>
      <c r="J45" s="71">
        <f t="shared" si="4"/>
        <v>1617.3941027058149</v>
      </c>
      <c r="K45" s="72">
        <f t="shared" si="4"/>
        <v>0</v>
      </c>
      <c r="L45" s="72">
        <f t="shared" si="4"/>
        <v>0</v>
      </c>
      <c r="M45" s="72">
        <f t="shared" si="4"/>
        <v>0</v>
      </c>
      <c r="N45" s="72">
        <f t="shared" si="4"/>
        <v>0</v>
      </c>
      <c r="O45" s="72">
        <f t="shared" si="4"/>
        <v>0</v>
      </c>
      <c r="P45" s="72">
        <f t="shared" si="4"/>
        <v>0</v>
      </c>
      <c r="Q45" s="72">
        <f t="shared" si="4"/>
        <v>0</v>
      </c>
      <c r="R45" s="72">
        <f t="shared" si="4"/>
        <v>0</v>
      </c>
      <c r="S45" s="51" t="s">
        <v>73</v>
      </c>
    </row>
    <row r="46" spans="1:19" ht="22.5" customHeight="1" x14ac:dyDescent="0.25">
      <c r="A46" s="392"/>
      <c r="B46" s="37" t="s">
        <v>240</v>
      </c>
      <c r="C46" s="5" t="s">
        <v>241</v>
      </c>
      <c r="D46" s="39" t="s">
        <v>242</v>
      </c>
      <c r="E46" s="40" t="s">
        <v>83</v>
      </c>
      <c r="F46" s="41">
        <v>0</v>
      </c>
      <c r="G46" s="41">
        <v>0</v>
      </c>
      <c r="H46" s="41">
        <v>0</v>
      </c>
      <c r="I46" s="294">
        <v>593616</v>
      </c>
      <c r="J46" s="226">
        <v>561882.71128000005</v>
      </c>
      <c r="K46" s="41">
        <v>0</v>
      </c>
      <c r="L46" s="41">
        <v>0</v>
      </c>
      <c r="M46" s="41">
        <v>0</v>
      </c>
      <c r="N46" s="41">
        <v>0</v>
      </c>
      <c r="O46" s="41">
        <v>0</v>
      </c>
      <c r="P46" s="41">
        <v>0</v>
      </c>
      <c r="Q46" s="41">
        <v>0</v>
      </c>
      <c r="R46" s="41">
        <v>0</v>
      </c>
      <c r="S46" s="30" t="s">
        <v>243</v>
      </c>
    </row>
    <row r="47" spans="1:19" ht="22.5" customHeight="1" x14ac:dyDescent="0.25">
      <c r="A47" s="392"/>
      <c r="B47" s="37" t="s">
        <v>171</v>
      </c>
      <c r="C47" s="5" t="s">
        <v>244</v>
      </c>
      <c r="D47" s="39" t="s">
        <v>245</v>
      </c>
      <c r="E47" s="40" t="s">
        <v>174</v>
      </c>
      <c r="F47" s="41">
        <f t="shared" ref="F47:H48" si="5">F27</f>
        <v>0</v>
      </c>
      <c r="G47" s="41">
        <f t="shared" si="5"/>
        <v>0</v>
      </c>
      <c r="H47" s="41">
        <f t="shared" si="5"/>
        <v>0</v>
      </c>
      <c r="I47" s="297">
        <v>404</v>
      </c>
      <c r="J47" s="229">
        <f t="shared" ref="J47:R47" si="6">J27</f>
        <v>339.5</v>
      </c>
      <c r="K47" s="41">
        <f t="shared" si="6"/>
        <v>0</v>
      </c>
      <c r="L47" s="41">
        <f t="shared" si="6"/>
        <v>0</v>
      </c>
      <c r="M47" s="41">
        <f t="shared" si="6"/>
        <v>0</v>
      </c>
      <c r="N47" s="41">
        <f t="shared" si="6"/>
        <v>0</v>
      </c>
      <c r="O47" s="41">
        <f t="shared" si="6"/>
        <v>0</v>
      </c>
      <c r="P47" s="41">
        <f t="shared" si="6"/>
        <v>0</v>
      </c>
      <c r="Q47" s="41">
        <f t="shared" si="6"/>
        <v>0</v>
      </c>
      <c r="R47" s="41">
        <f t="shared" si="6"/>
        <v>0</v>
      </c>
      <c r="S47" s="30" t="s">
        <v>175</v>
      </c>
    </row>
    <row r="48" spans="1:19" ht="21.6" customHeight="1" thickBot="1" x14ac:dyDescent="0.3">
      <c r="A48" s="393"/>
      <c r="B48" s="48" t="s">
        <v>176</v>
      </c>
      <c r="C48" s="5" t="s">
        <v>246</v>
      </c>
      <c r="D48" s="39" t="s">
        <v>247</v>
      </c>
      <c r="E48" s="49" t="s">
        <v>174</v>
      </c>
      <c r="F48" s="50">
        <f t="shared" si="5"/>
        <v>0</v>
      </c>
      <c r="G48" s="50">
        <f t="shared" si="5"/>
        <v>0</v>
      </c>
      <c r="H48" s="50">
        <f t="shared" si="5"/>
        <v>0</v>
      </c>
      <c r="I48" s="298">
        <v>15</v>
      </c>
      <c r="J48" s="254">
        <f t="shared" ref="J48:R48" si="7">J28</f>
        <v>7.9</v>
      </c>
      <c r="K48" s="50">
        <f t="shared" si="7"/>
        <v>0</v>
      </c>
      <c r="L48" s="50">
        <f t="shared" si="7"/>
        <v>0</v>
      </c>
      <c r="M48" s="50">
        <f t="shared" si="7"/>
        <v>0</v>
      </c>
      <c r="N48" s="50">
        <f t="shared" si="7"/>
        <v>0</v>
      </c>
      <c r="O48" s="50">
        <f t="shared" si="7"/>
        <v>0</v>
      </c>
      <c r="P48" s="50">
        <f t="shared" si="7"/>
        <v>0</v>
      </c>
      <c r="Q48" s="50">
        <f t="shared" si="7"/>
        <v>0</v>
      </c>
      <c r="R48" s="50">
        <f t="shared" si="7"/>
        <v>0</v>
      </c>
      <c r="S48" s="51" t="s">
        <v>179</v>
      </c>
    </row>
    <row r="49" spans="1:19" ht="87.75" customHeight="1" thickBot="1" x14ac:dyDescent="0.3">
      <c r="A49" s="73" t="s">
        <v>248</v>
      </c>
      <c r="B49" s="74" t="s">
        <v>249</v>
      </c>
      <c r="C49" s="75" t="s">
        <v>250</v>
      </c>
      <c r="D49" s="76" t="s">
        <v>251</v>
      </c>
      <c r="E49" s="77" t="s">
        <v>174</v>
      </c>
      <c r="F49" s="78">
        <v>0</v>
      </c>
      <c r="G49" s="78">
        <v>0</v>
      </c>
      <c r="H49" s="78">
        <v>0</v>
      </c>
      <c r="I49" s="305">
        <v>527</v>
      </c>
      <c r="J49" s="255">
        <v>579</v>
      </c>
      <c r="K49" s="78">
        <v>0</v>
      </c>
      <c r="L49" s="78">
        <v>0</v>
      </c>
      <c r="M49" s="78">
        <v>0</v>
      </c>
      <c r="N49" s="78">
        <v>0</v>
      </c>
      <c r="O49" s="78">
        <v>0</v>
      </c>
      <c r="P49" s="78">
        <v>0</v>
      </c>
      <c r="Q49" s="78">
        <v>0</v>
      </c>
      <c r="R49" s="78">
        <v>0</v>
      </c>
      <c r="S49" s="79" t="s">
        <v>252</v>
      </c>
    </row>
    <row r="50" spans="1:19" ht="56.25" customHeight="1" thickBot="1" x14ac:dyDescent="0.3">
      <c r="A50" s="391" t="s">
        <v>74</v>
      </c>
      <c r="B50" s="64" t="s">
        <v>253</v>
      </c>
      <c r="C50" s="11" t="s">
        <v>254</v>
      </c>
      <c r="D50" s="12" t="s">
        <v>255</v>
      </c>
      <c r="E50" s="54" t="s">
        <v>83</v>
      </c>
      <c r="F50" s="70">
        <f t="shared" ref="F50:R50" si="8">IFERROR((F51/(F52+F53)),0)</f>
        <v>0</v>
      </c>
      <c r="G50" s="70">
        <f t="shared" si="8"/>
        <v>0</v>
      </c>
      <c r="H50" s="70">
        <f t="shared" si="8"/>
        <v>0</v>
      </c>
      <c r="I50" s="256">
        <f t="shared" si="8"/>
        <v>49.403341288782819</v>
      </c>
      <c r="J50" s="256">
        <f t="shared" si="8"/>
        <v>56.16004605641912</v>
      </c>
      <c r="K50" s="72">
        <f t="shared" si="8"/>
        <v>0</v>
      </c>
      <c r="L50" s="72">
        <f t="shared" si="8"/>
        <v>0</v>
      </c>
      <c r="M50" s="72">
        <f t="shared" si="8"/>
        <v>0</v>
      </c>
      <c r="N50" s="72">
        <f t="shared" si="8"/>
        <v>0</v>
      </c>
      <c r="O50" s="72">
        <f t="shared" si="8"/>
        <v>0</v>
      </c>
      <c r="P50" s="72">
        <f t="shared" si="8"/>
        <v>0</v>
      </c>
      <c r="Q50" s="72">
        <f t="shared" si="8"/>
        <v>0</v>
      </c>
      <c r="R50" s="72">
        <f t="shared" si="8"/>
        <v>0</v>
      </c>
      <c r="S50" s="79" t="s">
        <v>256</v>
      </c>
    </row>
    <row r="51" spans="1:19" ht="22.5" customHeight="1" x14ac:dyDescent="0.25">
      <c r="A51" s="392"/>
      <c r="B51" s="37" t="s">
        <v>257</v>
      </c>
      <c r="C51" s="5" t="s">
        <v>258</v>
      </c>
      <c r="D51" s="39" t="s">
        <v>259</v>
      </c>
      <c r="E51" s="40" t="s">
        <v>83</v>
      </c>
      <c r="F51" s="41">
        <v>0</v>
      </c>
      <c r="G51" s="41">
        <v>0</v>
      </c>
      <c r="H51" s="41">
        <v>0</v>
      </c>
      <c r="I51" s="294">
        <v>20700</v>
      </c>
      <c r="J51" s="226">
        <v>19510</v>
      </c>
      <c r="K51" s="41">
        <v>0</v>
      </c>
      <c r="L51" s="41">
        <v>0</v>
      </c>
      <c r="M51" s="41">
        <v>0</v>
      </c>
      <c r="N51" s="41">
        <v>0</v>
      </c>
      <c r="O51" s="41">
        <v>0</v>
      </c>
      <c r="P51" s="41">
        <v>0</v>
      </c>
      <c r="Q51" s="41">
        <v>0</v>
      </c>
      <c r="R51" s="41">
        <v>0</v>
      </c>
      <c r="S51" s="30" t="s">
        <v>260</v>
      </c>
    </row>
    <row r="52" spans="1:19" ht="22.5" customHeight="1" x14ac:dyDescent="0.25">
      <c r="A52" s="392"/>
      <c r="B52" s="37" t="s">
        <v>171</v>
      </c>
      <c r="C52" s="5" t="s">
        <v>244</v>
      </c>
      <c r="D52" s="39" t="s">
        <v>261</v>
      </c>
      <c r="E52" s="40" t="s">
        <v>174</v>
      </c>
      <c r="F52" s="41">
        <f t="shared" ref="F52:H53" si="9">F27</f>
        <v>0</v>
      </c>
      <c r="G52" s="41">
        <f t="shared" si="9"/>
        <v>0</v>
      </c>
      <c r="H52" s="41">
        <f t="shared" si="9"/>
        <v>0</v>
      </c>
      <c r="I52" s="297">
        <v>404</v>
      </c>
      <c r="J52" s="229">
        <f t="shared" ref="J52:R52" si="10">J27</f>
        <v>339.5</v>
      </c>
      <c r="K52" s="41">
        <f t="shared" si="10"/>
        <v>0</v>
      </c>
      <c r="L52" s="41">
        <f t="shared" si="10"/>
        <v>0</v>
      </c>
      <c r="M52" s="41">
        <f t="shared" si="10"/>
        <v>0</v>
      </c>
      <c r="N52" s="41">
        <f t="shared" si="10"/>
        <v>0</v>
      </c>
      <c r="O52" s="41">
        <f t="shared" si="10"/>
        <v>0</v>
      </c>
      <c r="P52" s="41">
        <f t="shared" si="10"/>
        <v>0</v>
      </c>
      <c r="Q52" s="41">
        <f t="shared" si="10"/>
        <v>0</v>
      </c>
      <c r="R52" s="41">
        <f t="shared" si="10"/>
        <v>0</v>
      </c>
      <c r="S52" s="30" t="s">
        <v>175</v>
      </c>
    </row>
    <row r="53" spans="1:19" ht="23.25" customHeight="1" thickBot="1" x14ac:dyDescent="0.3">
      <c r="A53" s="393"/>
      <c r="B53" s="48" t="s">
        <v>176</v>
      </c>
      <c r="C53" s="17" t="s">
        <v>246</v>
      </c>
      <c r="D53" s="80" t="s">
        <v>262</v>
      </c>
      <c r="E53" s="49" t="s">
        <v>174</v>
      </c>
      <c r="F53" s="50">
        <f t="shared" si="9"/>
        <v>0</v>
      </c>
      <c r="G53" s="50">
        <f t="shared" si="9"/>
        <v>0</v>
      </c>
      <c r="H53" s="50">
        <f t="shared" si="9"/>
        <v>0</v>
      </c>
      <c r="I53" s="298">
        <v>15</v>
      </c>
      <c r="J53" s="254">
        <f t="shared" ref="J53:R53" si="11">J28</f>
        <v>7.9</v>
      </c>
      <c r="K53" s="50">
        <f t="shared" si="11"/>
        <v>0</v>
      </c>
      <c r="L53" s="50">
        <f t="shared" si="11"/>
        <v>0</v>
      </c>
      <c r="M53" s="50">
        <f t="shared" si="11"/>
        <v>0</v>
      </c>
      <c r="N53" s="50">
        <f t="shared" si="11"/>
        <v>0</v>
      </c>
      <c r="O53" s="50">
        <f t="shared" si="11"/>
        <v>0</v>
      </c>
      <c r="P53" s="50">
        <f t="shared" si="11"/>
        <v>0</v>
      </c>
      <c r="Q53" s="50">
        <f t="shared" si="11"/>
        <v>0</v>
      </c>
      <c r="R53" s="50">
        <f t="shared" si="11"/>
        <v>0</v>
      </c>
      <c r="S53" s="51" t="s">
        <v>179</v>
      </c>
    </row>
    <row r="61" spans="1:19" x14ac:dyDescent="0.25">
      <c r="B61" t="s">
        <v>263</v>
      </c>
    </row>
  </sheetData>
  <sheetProtection algorithmName="SHA-512" hashValue="Kp3e/H2HlSHoLjQkqokg/PBkH0BaPV0j6O1J5496lDcDOs+XFijaCxpDgBJyZ+RHbK0BiEUxOq2kXMvRdMUHew==" saltValue="vvS0KXEwQWZTkd9QcNzFlA==" spinCount="100000" sheet="1" objects="1" scenarios="1" formatColumns="0" formatRows="0"/>
  <autoFilter ref="A1:S53"/>
  <mergeCells count="11">
    <mergeCell ref="A1:A2"/>
    <mergeCell ref="A3:A28"/>
    <mergeCell ref="A38:A44"/>
    <mergeCell ref="A29:A37"/>
    <mergeCell ref="A45:A48"/>
    <mergeCell ref="S33:S34"/>
    <mergeCell ref="I33:I34"/>
    <mergeCell ref="D33:D34"/>
    <mergeCell ref="J33:J34"/>
    <mergeCell ref="A50:A53"/>
    <mergeCell ref="E33:E34"/>
  </mergeCells>
  <conditionalFormatting sqref="A3">
    <cfRule type="duplicateValues" dxfId="190" priority="78"/>
  </conditionalFormatting>
  <conditionalFormatting sqref="A49">
    <cfRule type="duplicateValues" dxfId="189" priority="67"/>
  </conditionalFormatting>
  <conditionalFormatting sqref="A50">
    <cfRule type="duplicateValues" dxfId="188" priority="64"/>
  </conditionalFormatting>
  <conditionalFormatting sqref="A29:B29">
    <cfRule type="duplicateValues" dxfId="187" priority="74"/>
  </conditionalFormatting>
  <conditionalFormatting sqref="A38:D38">
    <cfRule type="duplicateValues" dxfId="186" priority="71"/>
  </conditionalFormatting>
  <conditionalFormatting sqref="B3">
    <cfRule type="duplicateValues" dxfId="185" priority="50"/>
  </conditionalFormatting>
  <conditionalFormatting sqref="B4">
    <cfRule type="duplicateValues" dxfId="184" priority="132"/>
  </conditionalFormatting>
  <conditionalFormatting sqref="B5:B10">
    <cfRule type="duplicateValues" dxfId="183" priority="28"/>
  </conditionalFormatting>
  <conditionalFormatting sqref="B11 B13:B15">
    <cfRule type="duplicateValues" dxfId="182" priority="29"/>
  </conditionalFormatting>
  <conditionalFormatting sqref="B12">
    <cfRule type="duplicateValues" dxfId="181" priority="26"/>
  </conditionalFormatting>
  <conditionalFormatting sqref="B16">
    <cfRule type="duplicateValues" dxfId="180" priority="27"/>
  </conditionalFormatting>
  <conditionalFormatting sqref="B17:B20">
    <cfRule type="duplicateValues" dxfId="179" priority="24"/>
  </conditionalFormatting>
  <conditionalFormatting sqref="B21 B23:B25">
    <cfRule type="duplicateValues" dxfId="178" priority="25"/>
  </conditionalFormatting>
  <conditionalFormatting sqref="B22">
    <cfRule type="duplicateValues" dxfId="177" priority="23"/>
  </conditionalFormatting>
  <conditionalFormatting sqref="B26:B28 B30">
    <cfRule type="duplicateValues" dxfId="176" priority="75"/>
  </conditionalFormatting>
  <conditionalFormatting sqref="B31">
    <cfRule type="duplicateValues" dxfId="175" priority="122"/>
  </conditionalFormatting>
  <conditionalFormatting sqref="B32">
    <cfRule type="duplicateValues" dxfId="174" priority="44"/>
  </conditionalFormatting>
  <conditionalFormatting sqref="B33:B37">
    <cfRule type="duplicateValues" dxfId="173" priority="46"/>
  </conditionalFormatting>
  <conditionalFormatting sqref="B42:B44">
    <cfRule type="duplicateValues" dxfId="172" priority="79"/>
  </conditionalFormatting>
  <conditionalFormatting sqref="B49">
    <cfRule type="duplicateValues" dxfId="171" priority="68"/>
  </conditionalFormatting>
  <conditionalFormatting sqref="B50">
    <cfRule type="duplicateValues" dxfId="170" priority="65"/>
  </conditionalFormatting>
  <conditionalFormatting sqref="B52:B53">
    <cfRule type="duplicateValues" dxfId="169" priority="63"/>
  </conditionalFormatting>
  <conditionalFormatting sqref="B40:C41">
    <cfRule type="duplicateValues" dxfId="168" priority="30"/>
  </conditionalFormatting>
  <conditionalFormatting sqref="C3">
    <cfRule type="duplicateValues" dxfId="167" priority="49"/>
  </conditionalFormatting>
  <conditionalFormatting sqref="C11:C12">
    <cfRule type="duplicateValues" dxfId="166" priority="145"/>
  </conditionalFormatting>
  <conditionalFormatting sqref="C13:C15">
    <cfRule type="duplicateValues" dxfId="165" priority="40"/>
  </conditionalFormatting>
  <conditionalFormatting sqref="C17:C20">
    <cfRule type="duplicateValues" dxfId="164" priority="36"/>
  </conditionalFormatting>
  <conditionalFormatting sqref="C21:C22">
    <cfRule type="duplicateValues" dxfId="163" priority="35"/>
  </conditionalFormatting>
  <conditionalFormatting sqref="C23:C25">
    <cfRule type="duplicateValues" dxfId="162" priority="34"/>
  </conditionalFormatting>
  <conditionalFormatting sqref="C31">
    <cfRule type="duplicateValues" dxfId="161" priority="127"/>
  </conditionalFormatting>
  <conditionalFormatting sqref="C32">
    <cfRule type="duplicateValues" dxfId="160" priority="43"/>
  </conditionalFormatting>
  <conditionalFormatting sqref="C33:C37">
    <cfRule type="duplicateValues" dxfId="159" priority="45"/>
  </conditionalFormatting>
  <conditionalFormatting sqref="C42:C44">
    <cfRule type="duplicateValues" dxfId="158" priority="80"/>
  </conditionalFormatting>
  <conditionalFormatting sqref="C4:D4 C5:C10 D5:D28">
    <cfRule type="duplicateValues" dxfId="157" priority="177"/>
  </conditionalFormatting>
  <conditionalFormatting sqref="C29:D29">
    <cfRule type="duplicateValues" dxfId="156" priority="72"/>
  </conditionalFormatting>
  <conditionalFormatting sqref="B39 C16 C27:C28 C30:D30">
    <cfRule type="duplicateValues" dxfId="155" priority="76"/>
  </conditionalFormatting>
  <conditionalFormatting sqref="C39:D39">
    <cfRule type="duplicateValues" dxfId="154" priority="70"/>
  </conditionalFormatting>
  <conditionalFormatting sqref="A45 B45:D48 B51 C49:D49">
    <cfRule type="duplicateValues" dxfId="153" priority="69"/>
  </conditionalFormatting>
  <conditionalFormatting sqref="C50:D50">
    <cfRule type="duplicateValues" dxfId="152" priority="66"/>
  </conditionalFormatting>
  <conditionalFormatting sqref="C51:D53">
    <cfRule type="duplicateValues" dxfId="151" priority="62"/>
  </conditionalFormatting>
  <conditionalFormatting sqref="D3">
    <cfRule type="duplicateValues" dxfId="150" priority="5"/>
  </conditionalFormatting>
  <conditionalFormatting sqref="D40:D44">
    <cfRule type="duplicateValues" dxfId="149" priority="3"/>
  </conditionalFormatting>
  <conditionalFormatting sqref="J6:J10 J12:J15 J18:J20 J22:J28 J30 J32:J33 J35:J37 J39:J44 J46 J49 J51">
    <cfRule type="containsBlanks" dxfId="148" priority="1">
      <formula>LEN(TRIM(J6))=0</formula>
    </cfRule>
  </conditionalFormatting>
  <conditionalFormatting sqref="S3">
    <cfRule type="duplicateValues" dxfId="147" priority="20"/>
  </conditionalFormatting>
  <conditionalFormatting sqref="S4 S26:S28">
    <cfRule type="duplicateValues" dxfId="146" priority="198"/>
  </conditionalFormatting>
  <conditionalFormatting sqref="S5:S6 S9:S14">
    <cfRule type="duplicateValues" dxfId="145" priority="200"/>
  </conditionalFormatting>
  <conditionalFormatting sqref="S7:S8">
    <cfRule type="duplicateValues" dxfId="144" priority="15"/>
  </conditionalFormatting>
  <conditionalFormatting sqref="S15">
    <cfRule type="duplicateValues" dxfId="143" priority="17"/>
  </conditionalFormatting>
  <conditionalFormatting sqref="S16">
    <cfRule type="duplicateValues" dxfId="142" priority="19"/>
  </conditionalFormatting>
  <conditionalFormatting sqref="S17:S25">
    <cfRule type="duplicateValues" dxfId="141" priority="16"/>
  </conditionalFormatting>
  <conditionalFormatting sqref="S29">
    <cfRule type="duplicateValues" dxfId="140" priority="60"/>
  </conditionalFormatting>
  <conditionalFormatting sqref="S30">
    <cfRule type="duplicateValues" dxfId="139" priority="11"/>
  </conditionalFormatting>
  <conditionalFormatting sqref="S31">
    <cfRule type="duplicateValues" dxfId="138" priority="14"/>
  </conditionalFormatting>
  <conditionalFormatting sqref="S32">
    <cfRule type="duplicateValues" dxfId="137" priority="12"/>
  </conditionalFormatting>
  <conditionalFormatting sqref="S38">
    <cfRule type="duplicateValues" dxfId="136" priority="9"/>
  </conditionalFormatting>
  <conditionalFormatting sqref="S39 S42:S44">
    <cfRule type="duplicateValues" dxfId="135" priority="58"/>
  </conditionalFormatting>
  <conditionalFormatting sqref="S40:S41">
    <cfRule type="duplicateValues" dxfId="134" priority="10"/>
  </conditionalFormatting>
  <conditionalFormatting sqref="S45">
    <cfRule type="duplicateValues" dxfId="133" priority="6"/>
  </conditionalFormatting>
  <conditionalFormatting sqref="S46">
    <cfRule type="duplicateValues" dxfId="132" priority="57"/>
  </conditionalFormatting>
  <conditionalFormatting sqref="S47:S48">
    <cfRule type="duplicateValues" dxfId="131" priority="56"/>
  </conditionalFormatting>
  <conditionalFormatting sqref="S49">
    <cfRule type="duplicateValues" dxfId="130" priority="8"/>
  </conditionalFormatting>
  <conditionalFormatting sqref="S50">
    <cfRule type="duplicateValues" dxfId="129" priority="7"/>
  </conditionalFormatting>
  <conditionalFormatting sqref="S51:S53">
    <cfRule type="duplicateValues" dxfId="128" priority="54"/>
  </conditionalFormatting>
  <conditionalFormatting sqref="D31:D33 D35:D37">
    <cfRule type="duplicateValues" dxfId="127" priority="214"/>
  </conditionalFormatting>
  <conditionalFormatting sqref="S33 S35:S37">
    <cfRule type="duplicateValues" dxfId="126" priority="215"/>
  </conditionalFormatting>
  <printOptions horizontalCentered="1"/>
  <pageMargins left="0.19685039370078741" right="0.19685039370078741" top="0.19685039370078741" bottom="0.19685039370078741" header="0.31496062992125984" footer="0.31496062992125984"/>
  <pageSetup paperSize="8"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N26"/>
  <sheetViews>
    <sheetView zoomScale="137" zoomScaleNormal="150" zoomScaleSheetLayoutView="100" workbookViewId="0">
      <selection activeCell="D14" sqref="D14:D21"/>
    </sheetView>
  </sheetViews>
  <sheetFormatPr defaultColWidth="9.140625" defaultRowHeight="11.25" x14ac:dyDescent="0.2"/>
  <cols>
    <col min="1" max="1" width="9.140625" style="329" customWidth="1"/>
    <col min="2" max="2" width="99.42578125" style="329" customWidth="1"/>
    <col min="3" max="3" width="9.140625" style="329" customWidth="1"/>
    <col min="4" max="4" width="15.42578125" style="329" customWidth="1"/>
    <col min="5" max="5" width="18.140625" style="329" customWidth="1"/>
    <col min="6" max="6" width="1.140625" style="329" customWidth="1"/>
    <col min="7" max="7" width="6.140625" style="329" customWidth="1"/>
    <col min="8" max="8" width="9.140625" style="329" customWidth="1"/>
    <col min="9" max="9" width="18" style="329" customWidth="1"/>
    <col min="10" max="10" width="9.140625" style="329" customWidth="1"/>
    <col min="11" max="16384" width="9.140625" style="329"/>
  </cols>
  <sheetData>
    <row r="1" spans="1:9" ht="45" customHeight="1" thickBot="1" x14ac:dyDescent="0.25">
      <c r="A1" s="379" t="s">
        <v>264</v>
      </c>
      <c r="B1" s="398"/>
      <c r="C1" s="398"/>
      <c r="D1" s="398"/>
      <c r="E1" s="398"/>
      <c r="F1" s="398"/>
      <c r="G1" s="324"/>
      <c r="H1" s="324"/>
      <c r="I1" s="1" t="s">
        <v>21</v>
      </c>
    </row>
    <row r="2" spans="1:9" ht="10.5" customHeight="1" x14ac:dyDescent="0.2">
      <c r="A2" s="368" t="s">
        <v>22</v>
      </c>
      <c r="B2" s="398"/>
      <c r="C2" s="398"/>
      <c r="D2" s="398"/>
      <c r="E2" s="398"/>
      <c r="F2" s="398"/>
      <c r="G2" s="321"/>
      <c r="H2" s="321" t="s">
        <v>23</v>
      </c>
      <c r="I2" s="7">
        <v>45291</v>
      </c>
    </row>
    <row r="3" spans="1:9" ht="15" customHeight="1" x14ac:dyDescent="0.25">
      <c r="A3" s="322"/>
      <c r="B3" s="322"/>
      <c r="C3" s="322"/>
      <c r="D3" s="322"/>
      <c r="E3" s="322"/>
      <c r="F3" s="322"/>
      <c r="G3" s="381" t="s">
        <v>24</v>
      </c>
      <c r="H3" s="398"/>
      <c r="I3" s="208"/>
    </row>
    <row r="4" spans="1:9" x14ac:dyDescent="0.2">
      <c r="A4" s="373" t="s">
        <v>265</v>
      </c>
      <c r="B4" s="398"/>
      <c r="C4" s="398"/>
      <c r="D4" s="398"/>
      <c r="E4" s="398"/>
      <c r="F4" s="398"/>
      <c r="G4" s="321"/>
      <c r="H4" s="321" t="s">
        <v>65</v>
      </c>
      <c r="I4" s="212"/>
    </row>
    <row r="5" spans="1:9" x14ac:dyDescent="0.2">
      <c r="A5" s="366" t="s">
        <v>26</v>
      </c>
      <c r="B5" s="398"/>
      <c r="C5" s="398"/>
      <c r="D5" s="398"/>
      <c r="E5" s="398"/>
      <c r="F5" s="398"/>
      <c r="G5" s="381" t="s">
        <v>24</v>
      </c>
      <c r="H5" s="398"/>
      <c r="I5" s="210"/>
    </row>
    <row r="6" spans="1:9" x14ac:dyDescent="0.2">
      <c r="A6" s="398"/>
      <c r="B6" s="398"/>
      <c r="C6" s="398"/>
      <c r="D6" s="398"/>
      <c r="E6" s="398"/>
      <c r="F6" s="398"/>
      <c r="G6" s="322"/>
      <c r="H6" s="321" t="s">
        <v>67</v>
      </c>
      <c r="I6" s="3" t="s">
        <v>266</v>
      </c>
    </row>
    <row r="7" spans="1:9" ht="12" customHeight="1" thickBot="1" x14ac:dyDescent="0.25">
      <c r="A7" s="325"/>
      <c r="B7" s="325"/>
      <c r="C7" s="371" t="s">
        <v>29</v>
      </c>
      <c r="D7" s="398"/>
      <c r="E7" s="398"/>
      <c r="F7" s="398"/>
      <c r="G7" s="321"/>
      <c r="H7" s="321" t="s">
        <v>28</v>
      </c>
      <c r="I7" s="4">
        <v>383</v>
      </c>
    </row>
    <row r="8" spans="1:9" x14ac:dyDescent="0.2">
      <c r="A8" s="373" t="s">
        <v>68</v>
      </c>
      <c r="B8" s="398"/>
      <c r="C8" s="398"/>
      <c r="D8" s="398"/>
      <c r="E8" s="398"/>
      <c r="F8" s="398"/>
      <c r="G8" s="322"/>
      <c r="H8" s="322"/>
      <c r="I8" s="322"/>
    </row>
    <row r="9" spans="1:9" x14ac:dyDescent="0.2">
      <c r="A9" s="369" t="s">
        <v>31</v>
      </c>
      <c r="B9" s="398"/>
      <c r="C9" s="398"/>
      <c r="D9" s="398"/>
      <c r="E9" s="398"/>
      <c r="F9" s="398"/>
    </row>
    <row r="10" spans="1:9" ht="17.100000000000001" customHeight="1" x14ac:dyDescent="0.2">
      <c r="A10" s="366"/>
      <c r="B10" s="398"/>
      <c r="C10" s="398"/>
      <c r="D10" s="370" t="s">
        <v>69</v>
      </c>
      <c r="E10" s="398"/>
      <c r="F10" s="398"/>
    </row>
    <row r="11" spans="1:9" x14ac:dyDescent="0.2">
      <c r="A11" s="366"/>
      <c r="B11" s="398"/>
      <c r="C11" s="398"/>
      <c r="D11" s="398"/>
      <c r="E11" s="398"/>
      <c r="F11" s="398"/>
    </row>
    <row r="12" spans="1:9" x14ac:dyDescent="0.2">
      <c r="A12" s="322"/>
      <c r="B12" s="322"/>
      <c r="C12" s="322"/>
      <c r="D12" s="322"/>
      <c r="E12" s="322"/>
    </row>
    <row r="13" spans="1:9" ht="31.5" customHeight="1" x14ac:dyDescent="0.2">
      <c r="A13" s="82" t="s">
        <v>33</v>
      </c>
      <c r="B13" s="82" t="s">
        <v>34</v>
      </c>
      <c r="C13" s="82" t="s">
        <v>35</v>
      </c>
      <c r="D13" s="326" t="s">
        <v>36</v>
      </c>
      <c r="E13" s="326" t="s">
        <v>267</v>
      </c>
    </row>
    <row r="14" spans="1:9" x14ac:dyDescent="0.2">
      <c r="A14" s="83" t="s">
        <v>268</v>
      </c>
      <c r="B14" s="84" t="str">
        <f>Прил_5_1_ПЭ_Спецчасть_ИЛ_Расчет!B3</f>
        <v>Доля исследователей в возрасте до 39 лет в общей численности исследователей</v>
      </c>
      <c r="C14" s="8" t="str">
        <f>Прил_5_1_ПЭ_Спецчасть_ИЛ_Расчет!E3</f>
        <v>процент</v>
      </c>
      <c r="D14" s="306" t="str">
        <f>Прил_5_1_ПЭ_Спецчасть_ИЛ_Расчет!I3</f>
        <v>ОШИБКА</v>
      </c>
      <c r="E14" s="275">
        <f>Прил_5_1_ПЭ_Спецчасть_ИЛ_Расчет!J3</f>
        <v>0</v>
      </c>
    </row>
    <row r="15" spans="1:9" ht="31.5" customHeight="1" x14ac:dyDescent="0.2">
      <c r="A15" s="83" t="s">
        <v>269</v>
      </c>
      <c r="B15" s="84" t="str">
        <f>Прил_5_1_ПЭ_Спецчасть_ИЛ_Расчет!B12</f>
        <v>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v>
      </c>
      <c r="C15" s="8" t="str">
        <f>Прил_5_1_ПЭ_Спецчасть_ИЛ_Расчет!E12</f>
        <v>тыс. рублей</v>
      </c>
      <c r="D15" s="306">
        <f>Прил_5_1_ПЭ_Спецчасть_ИЛ_Расчет!I12</f>
        <v>0</v>
      </c>
      <c r="E15" s="275">
        <f>Прил_5_1_ПЭ_Спецчасть_ИЛ_Расчет!J12</f>
        <v>554.19533056994817</v>
      </c>
    </row>
    <row r="16" spans="1:9" ht="30.6" customHeight="1" x14ac:dyDescent="0.2">
      <c r="A16" s="83" t="s">
        <v>270</v>
      </c>
      <c r="B16" s="84" t="str">
        <f>Прил_5_1_ПЭ_Спецчасть_ИЛ_Расчет!B17</f>
        <v>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v>
      </c>
      <c r="C16" s="8" t="str">
        <f>Прил_5_1_ПЭ_Спецчасть_ИЛ_Расчет!E17</f>
        <v>тыс. рублей</v>
      </c>
      <c r="D16" s="306">
        <f>Прил_5_1_ПЭ_Спецчасть_ИЛ_Расчет!I17</f>
        <v>0</v>
      </c>
      <c r="E16" s="275">
        <f>Прил_5_1_ПЭ_Спецчасть_ИЛ_Расчет!J17</f>
        <v>0</v>
      </c>
    </row>
    <row r="17" spans="1:14" ht="30.95" customHeight="1" x14ac:dyDescent="0.2">
      <c r="A17" s="83" t="s">
        <v>271</v>
      </c>
      <c r="B17" s="84" t="str">
        <f>Прил_5_1_ПЭ_Спецчасть_ИЛ_Расчет!B21</f>
        <v>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v>
      </c>
      <c r="C17" s="8" t="str">
        <f>Прил_5_1_ПЭ_Спецчасть_ИЛ_Расчет!E21</f>
        <v>процент</v>
      </c>
      <c r="D17" s="306">
        <f>Прил_5_1_ПЭ_Спецчасть_ИЛ_Расчет!I21</f>
        <v>0</v>
      </c>
      <c r="E17" s="275">
        <f>Прил_5_1_ПЭ_Спецчасть_ИЛ_Расчет!J21</f>
        <v>14.422753281723324</v>
      </c>
    </row>
    <row r="18" spans="1:14" ht="34.5" customHeight="1" x14ac:dyDescent="0.2">
      <c r="A18" s="83" t="s">
        <v>272</v>
      </c>
      <c r="B18" s="84" t="str">
        <f>Прил_5_1_ПЭ_Спецчасть_ИЛ_Расчет!B28</f>
        <v>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v>
      </c>
      <c r="C18" s="8" t="str">
        <f>Прил_5_1_ПЭ_Спецчасть_ИЛ_Расчет!E28</f>
        <v>процент</v>
      </c>
      <c r="D18" s="306" t="str">
        <f>Прил_5_1_ПЭ_Спецчасть_ИЛ_Расчет!I28</f>
        <v>[Р8_с1]</v>
      </c>
      <c r="E18" s="275">
        <f>Прил_5_1_ПЭ_Спецчасть_ИЛ_Расчет!J28</f>
        <v>0</v>
      </c>
    </row>
    <row r="19" spans="1:14" ht="36" customHeight="1" x14ac:dyDescent="0.2">
      <c r="A19" s="85" t="s">
        <v>273</v>
      </c>
      <c r="B19" s="86" t="str">
        <f>Прил_5_1_ПЭ_Спецчасть_ИЛ_Расчет!B39</f>
        <v>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v>
      </c>
      <c r="C19" s="87" t="str">
        <f>Прил_5_1_ПЭ_Спецчасть_ИЛ_Расчет!E39</f>
        <v>единица</v>
      </c>
      <c r="D19" s="307">
        <f>Прил_5_1_ПЭ_Спецчасть_ИЛ_Расчет!I39</f>
        <v>0</v>
      </c>
      <c r="E19" s="276">
        <f>Прил_5_1_ПЭ_Спецчасть_ИЛ_Расчет!J39</f>
        <v>0</v>
      </c>
    </row>
    <row r="20" spans="1:14" ht="30" customHeight="1" x14ac:dyDescent="0.2">
      <c r="A20" s="85" t="s">
        <v>274</v>
      </c>
      <c r="B20" s="88" t="str">
        <f>Прил_5_1_ПЭ_Спецчасть_ИЛ_Расчет!B43</f>
        <v>Количество публикаций, индексируемых в базе данных Scopus и отнесенных к I и II квартилям SNIP, в расчете на одного НПР</v>
      </c>
      <c r="C20" s="87" t="str">
        <f>Прил_5_1_ПЭ_Спецчасть_ИЛ_Расчет!E43</f>
        <v>единица</v>
      </c>
      <c r="D20" s="307">
        <f>Прил_5_1_ПЭ_Спецчасть_ИЛ_Расчет!I43</f>
        <v>0</v>
      </c>
      <c r="E20" s="276">
        <f>Прил_5_1_ПЭ_Спецчасть_ИЛ_Расчет!J43</f>
        <v>0</v>
      </c>
      <c r="G20" s="322"/>
      <c r="H20" s="322"/>
      <c r="I20" s="322"/>
      <c r="J20" s="322"/>
      <c r="K20" s="322"/>
    </row>
    <row r="21" spans="1:14" ht="22.5" customHeight="1" x14ac:dyDescent="0.2">
      <c r="A21" s="89" t="s">
        <v>275</v>
      </c>
      <c r="B21" s="90" t="str">
        <f>Прил_5_1_ПЭ_Спецчасть_ИЛ_Расчет!B47</f>
        <v>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v>
      </c>
      <c r="C21" s="91" t="str">
        <f>Прил_5_1_ПЭ_Спецчасть_ИЛ_Расчет!E47</f>
        <v>единица</v>
      </c>
      <c r="D21" s="307">
        <f>Прил_5_1_ПЭ_Спецчасть_ИЛ_Расчет!I47</f>
        <v>0</v>
      </c>
      <c r="E21" s="277">
        <f>Прил_5_1_ПЭ_Спецчасть_ИЛ_Расчет!J47</f>
        <v>0</v>
      </c>
      <c r="G21" s="322"/>
      <c r="H21" s="322"/>
      <c r="I21" s="322"/>
      <c r="J21" s="322"/>
      <c r="K21" s="322"/>
    </row>
    <row r="22" spans="1:14" x14ac:dyDescent="0.2">
      <c r="A22" s="92"/>
      <c r="G22" s="322"/>
      <c r="H22" s="322"/>
      <c r="I22" s="322"/>
      <c r="J22" s="322"/>
      <c r="K22" s="322"/>
    </row>
    <row r="23" spans="1:14" ht="15" customHeight="1" x14ac:dyDescent="0.2">
      <c r="A23" s="382" t="s">
        <v>75</v>
      </c>
      <c r="B23" s="398"/>
      <c r="C23" s="398"/>
      <c r="D23" s="398"/>
      <c r="E23" s="398"/>
      <c r="F23" s="322"/>
      <c r="L23" s="322"/>
      <c r="M23" s="322"/>
      <c r="N23" s="322"/>
    </row>
    <row r="24" spans="1:14" ht="15" customHeight="1" x14ac:dyDescent="0.2">
      <c r="A24" s="382" t="s">
        <v>76</v>
      </c>
      <c r="B24" s="398"/>
      <c r="C24" s="398"/>
      <c r="D24" s="398"/>
      <c r="E24" s="398"/>
      <c r="F24" s="322"/>
      <c r="L24" s="322"/>
      <c r="M24" s="322"/>
      <c r="N24" s="322"/>
    </row>
    <row r="25" spans="1:14" ht="15" customHeight="1" x14ac:dyDescent="0.2">
      <c r="A25" s="382" t="s">
        <v>77</v>
      </c>
      <c r="B25" s="398"/>
      <c r="C25" s="398"/>
      <c r="D25" s="398"/>
      <c r="E25" s="398"/>
      <c r="F25" s="322"/>
      <c r="L25" s="322"/>
      <c r="M25" s="322"/>
      <c r="N25" s="322"/>
    </row>
    <row r="26" spans="1:14" ht="15" customHeight="1" x14ac:dyDescent="0.2">
      <c r="A26" s="380"/>
      <c r="B26" s="398"/>
      <c r="C26" s="398"/>
      <c r="D26" s="398"/>
      <c r="E26" s="398"/>
    </row>
  </sheetData>
  <sheetProtection algorithmName="SHA-512" hashValue="84sksew02XFC3FOzgWjf6Wjk29bvlLMwiVHMG9SfAmKHv/HVU5EM4NCXBdodrzudRGR5kfYx/E3JkhND9JZbjQ==" saltValue="QZJUvUIqUX8pnDjq7dGW2A==" spinCount="100000" sheet="1" objects="1" scenarios="1" formatColumns="0" formatRows="0"/>
  <mergeCells count="16">
    <mergeCell ref="G3:H3"/>
    <mergeCell ref="D10:F10"/>
    <mergeCell ref="A10:C10"/>
    <mergeCell ref="A2:F2"/>
    <mergeCell ref="A11:F11"/>
    <mergeCell ref="G5:H5"/>
    <mergeCell ref="C7:F7"/>
    <mergeCell ref="A8:F8"/>
    <mergeCell ref="A23:E23"/>
    <mergeCell ref="A4:F4"/>
    <mergeCell ref="A26:E26"/>
    <mergeCell ref="A24:E24"/>
    <mergeCell ref="A1:F1"/>
    <mergeCell ref="A25:E25"/>
    <mergeCell ref="A9:F9"/>
    <mergeCell ref="A5:F6"/>
  </mergeCells>
  <printOptions horizontalCentered="1"/>
  <pageMargins left="0.19685039370078741" right="0.19685039370078741" top="0.19685039370078741" bottom="0.19685039370078741" header="0.31496062992125978" footer="0.31496062992125978"/>
  <pageSetup paperSize="9" scale="7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S50"/>
  <sheetViews>
    <sheetView zoomScale="110" zoomScaleNormal="110" zoomScaleSheetLayoutView="100" workbookViewId="0">
      <selection activeCell="I29" sqref="I29"/>
    </sheetView>
  </sheetViews>
  <sheetFormatPr defaultColWidth="9.140625" defaultRowHeight="15" x14ac:dyDescent="0.25"/>
  <cols>
    <col min="1" max="1" width="7.85546875" style="95" bestFit="1" customWidth="1"/>
    <col min="2" max="2" width="56.140625" style="95" customWidth="1"/>
    <col min="3" max="3" width="74" style="172" customWidth="1"/>
    <col min="4" max="4" width="11.42578125" style="172" bestFit="1" customWidth="1"/>
    <col min="5" max="5" width="9" style="95" bestFit="1" customWidth="1"/>
    <col min="6" max="8" width="10.140625" style="95" hidden="1" customWidth="1"/>
    <col min="9" max="9" width="21.7109375" style="95" customWidth="1"/>
    <col min="10" max="10" width="24" style="95" customWidth="1"/>
    <col min="11" max="18" width="10.140625" style="95" hidden="1" customWidth="1"/>
    <col min="19" max="19" width="26.7109375" style="95" customWidth="1"/>
    <col min="20" max="20" width="9.140625" style="95" customWidth="1"/>
    <col min="21" max="16384" width="9.140625" style="95"/>
  </cols>
  <sheetData>
    <row r="1" spans="1:19" ht="24" customHeight="1" x14ac:dyDescent="0.25">
      <c r="A1" s="335" t="s">
        <v>33</v>
      </c>
      <c r="B1" s="93" t="s">
        <v>38</v>
      </c>
      <c r="C1" s="93" t="s">
        <v>39</v>
      </c>
      <c r="D1" s="93" t="s">
        <v>40</v>
      </c>
      <c r="E1" s="93" t="s">
        <v>41</v>
      </c>
      <c r="F1" s="93">
        <v>2018</v>
      </c>
      <c r="G1" s="93">
        <v>2019</v>
      </c>
      <c r="H1" s="93">
        <v>2020</v>
      </c>
      <c r="I1" s="93" t="s">
        <v>78</v>
      </c>
      <c r="J1" s="93" t="s">
        <v>42</v>
      </c>
      <c r="K1" s="93">
        <v>2023</v>
      </c>
      <c r="L1" s="93">
        <v>2024</v>
      </c>
      <c r="M1" s="93">
        <v>2025</v>
      </c>
      <c r="N1" s="93">
        <v>2026</v>
      </c>
      <c r="O1" s="93">
        <v>2027</v>
      </c>
      <c r="P1" s="93">
        <v>2028</v>
      </c>
      <c r="Q1" s="93">
        <v>2029</v>
      </c>
      <c r="R1" s="93">
        <v>2030</v>
      </c>
      <c r="S1" s="94" t="s">
        <v>43</v>
      </c>
    </row>
    <row r="2" spans="1:19" ht="15.75" customHeight="1" thickBot="1" x14ac:dyDescent="0.3">
      <c r="A2" s="96"/>
      <c r="B2" s="97" t="s">
        <v>44</v>
      </c>
      <c r="C2" s="97" t="s">
        <v>79</v>
      </c>
      <c r="D2" s="97">
        <v>1</v>
      </c>
      <c r="E2" s="97">
        <v>2</v>
      </c>
      <c r="F2" s="97"/>
      <c r="G2" s="97"/>
      <c r="H2" s="97"/>
      <c r="I2" s="97">
        <v>3</v>
      </c>
      <c r="J2" s="97">
        <v>4</v>
      </c>
      <c r="K2" s="97"/>
      <c r="L2" s="97"/>
      <c r="M2" s="97"/>
      <c r="N2" s="97"/>
      <c r="O2" s="97"/>
      <c r="P2" s="97"/>
      <c r="Q2" s="97"/>
      <c r="R2" s="97"/>
      <c r="S2" s="98">
        <v>5</v>
      </c>
    </row>
    <row r="3" spans="1:19" ht="27" customHeight="1" x14ac:dyDescent="0.25">
      <c r="A3" s="406" t="s">
        <v>268</v>
      </c>
      <c r="B3" s="117" t="s">
        <v>276</v>
      </c>
      <c r="C3" s="280" t="s">
        <v>277</v>
      </c>
      <c r="D3" s="99">
        <v>13</v>
      </c>
      <c r="E3" s="100" t="s">
        <v>169</v>
      </c>
      <c r="F3" s="101">
        <f t="shared" ref="F3:R3" si="0">IF(F4&gt;F5,"ОШИБКА",IFERROR(F4/F5*100,0))</f>
        <v>0</v>
      </c>
      <c r="G3" s="101">
        <f t="shared" si="0"/>
        <v>0</v>
      </c>
      <c r="H3" s="101">
        <f t="shared" si="0"/>
        <v>0</v>
      </c>
      <c r="I3" s="186" t="str">
        <f t="shared" si="0"/>
        <v>ОШИБКА</v>
      </c>
      <c r="J3" s="186">
        <f t="shared" si="0"/>
        <v>0</v>
      </c>
      <c r="K3" s="102">
        <f t="shared" si="0"/>
        <v>0</v>
      </c>
      <c r="L3" s="102">
        <f t="shared" si="0"/>
        <v>0</v>
      </c>
      <c r="M3" s="102">
        <f t="shared" si="0"/>
        <v>0</v>
      </c>
      <c r="N3" s="102">
        <f t="shared" si="0"/>
        <v>0</v>
      </c>
      <c r="O3" s="102">
        <f t="shared" si="0"/>
        <v>0</v>
      </c>
      <c r="P3" s="102">
        <f t="shared" si="0"/>
        <v>0</v>
      </c>
      <c r="Q3" s="102">
        <f t="shared" si="0"/>
        <v>0</v>
      </c>
      <c r="R3" s="102">
        <f t="shared" si="0"/>
        <v>0</v>
      </c>
      <c r="S3" s="103" t="s">
        <v>268</v>
      </c>
    </row>
    <row r="4" spans="1:19" ht="22.5" customHeight="1" x14ac:dyDescent="0.25">
      <c r="A4" s="392"/>
      <c r="B4" s="123" t="s">
        <v>278</v>
      </c>
      <c r="C4" s="281" t="s">
        <v>279</v>
      </c>
      <c r="D4" s="104" t="s">
        <v>280</v>
      </c>
      <c r="E4" s="105" t="s">
        <v>174</v>
      </c>
      <c r="F4" s="106">
        <v>0</v>
      </c>
      <c r="G4" s="106">
        <v>0</v>
      </c>
      <c r="H4" s="106">
        <v>0</v>
      </c>
      <c r="I4" s="299" t="s">
        <v>281</v>
      </c>
      <c r="J4" s="261"/>
      <c r="K4" s="106">
        <v>0</v>
      </c>
      <c r="L4" s="106">
        <v>0</v>
      </c>
      <c r="M4" s="106">
        <v>0</v>
      </c>
      <c r="N4" s="106">
        <v>0</v>
      </c>
      <c r="O4" s="106">
        <v>0</v>
      </c>
      <c r="P4" s="106">
        <v>0</v>
      </c>
      <c r="Q4" s="106">
        <v>0</v>
      </c>
      <c r="R4" s="106">
        <v>0</v>
      </c>
      <c r="S4" s="107" t="s">
        <v>282</v>
      </c>
    </row>
    <row r="5" spans="1:19" ht="22.5" customHeight="1" x14ac:dyDescent="0.25">
      <c r="A5" s="392"/>
      <c r="B5" s="135" t="s">
        <v>283</v>
      </c>
      <c r="C5" s="282" t="s">
        <v>284</v>
      </c>
      <c r="D5" s="108" t="s">
        <v>285</v>
      </c>
      <c r="E5" s="109" t="s">
        <v>174</v>
      </c>
      <c r="F5" s="110">
        <v>0</v>
      </c>
      <c r="G5" s="110">
        <v>0</v>
      </c>
      <c r="H5" s="110">
        <v>0</v>
      </c>
      <c r="I5" s="299" t="s">
        <v>286</v>
      </c>
      <c r="J5" s="262"/>
      <c r="K5" s="110">
        <v>0</v>
      </c>
      <c r="L5" s="110">
        <v>0</v>
      </c>
      <c r="M5" s="110">
        <v>0</v>
      </c>
      <c r="N5" s="110">
        <v>0</v>
      </c>
      <c r="O5" s="110">
        <v>0</v>
      </c>
      <c r="P5" s="110">
        <v>0</v>
      </c>
      <c r="Q5" s="110">
        <v>0</v>
      </c>
      <c r="R5" s="110">
        <v>0</v>
      </c>
      <c r="S5" s="107" t="s">
        <v>287</v>
      </c>
    </row>
    <row r="6" spans="1:19" ht="22.5" customHeight="1" x14ac:dyDescent="0.25">
      <c r="A6" s="392"/>
      <c r="B6" s="135" t="s">
        <v>288</v>
      </c>
      <c r="C6" s="282" t="s">
        <v>289</v>
      </c>
      <c r="D6" s="111" t="s">
        <v>290</v>
      </c>
      <c r="E6" s="105" t="s">
        <v>174</v>
      </c>
      <c r="F6" s="106"/>
      <c r="G6" s="106"/>
      <c r="H6" s="106"/>
      <c r="I6" s="308" t="s">
        <v>291</v>
      </c>
      <c r="J6" s="263"/>
      <c r="K6" s="106"/>
      <c r="L6" s="106"/>
      <c r="M6" s="106"/>
      <c r="N6" s="106"/>
      <c r="O6" s="106"/>
      <c r="P6" s="106"/>
      <c r="Q6" s="106"/>
      <c r="R6" s="106"/>
      <c r="S6" s="112" t="s">
        <v>292</v>
      </c>
    </row>
    <row r="7" spans="1:19" ht="45" customHeight="1" x14ac:dyDescent="0.25">
      <c r="A7" s="392"/>
      <c r="B7" s="135" t="s">
        <v>293</v>
      </c>
      <c r="C7" s="140" t="s">
        <v>294</v>
      </c>
      <c r="D7" s="404" t="s">
        <v>295</v>
      </c>
      <c r="E7" s="407" t="s">
        <v>174</v>
      </c>
      <c r="F7" s="106"/>
      <c r="G7" s="106"/>
      <c r="H7" s="106"/>
      <c r="I7" s="400" t="s">
        <v>296</v>
      </c>
      <c r="J7" s="402"/>
      <c r="K7" s="106"/>
      <c r="L7" s="106"/>
      <c r="M7" s="106"/>
      <c r="N7" s="106"/>
      <c r="O7" s="106"/>
      <c r="P7" s="106"/>
      <c r="Q7" s="106"/>
      <c r="R7" s="106"/>
      <c r="S7" s="403" t="s">
        <v>297</v>
      </c>
    </row>
    <row r="8" spans="1:19" x14ac:dyDescent="0.25">
      <c r="A8" s="392"/>
      <c r="B8" s="285" t="s">
        <v>298</v>
      </c>
      <c r="C8" s="287" t="s">
        <v>299</v>
      </c>
      <c r="D8" s="405"/>
      <c r="E8" s="386"/>
      <c r="F8" s="106"/>
      <c r="G8" s="106"/>
      <c r="H8" s="106"/>
      <c r="I8" s="386"/>
      <c r="J8" s="390"/>
      <c r="K8" s="106"/>
      <c r="L8" s="106"/>
      <c r="M8" s="106"/>
      <c r="N8" s="106"/>
      <c r="O8" s="106"/>
      <c r="P8" s="106"/>
      <c r="Q8" s="106"/>
      <c r="R8" s="106"/>
      <c r="S8" s="384"/>
    </row>
    <row r="9" spans="1:19" x14ac:dyDescent="0.25">
      <c r="A9" s="392"/>
      <c r="B9" s="285" t="s">
        <v>200</v>
      </c>
      <c r="C9" s="283" t="s">
        <v>300</v>
      </c>
      <c r="D9" s="111" t="s">
        <v>301</v>
      </c>
      <c r="E9" s="105" t="s">
        <v>174</v>
      </c>
      <c r="F9" s="106"/>
      <c r="G9" s="106"/>
      <c r="H9" s="106"/>
      <c r="I9" s="308" t="s">
        <v>302</v>
      </c>
      <c r="J9" s="263"/>
      <c r="K9" s="106"/>
      <c r="L9" s="106"/>
      <c r="M9" s="106"/>
      <c r="N9" s="106"/>
      <c r="O9" s="106"/>
      <c r="P9" s="106"/>
      <c r="Q9" s="106"/>
      <c r="R9" s="106"/>
      <c r="S9" s="112" t="s">
        <v>303</v>
      </c>
    </row>
    <row r="10" spans="1:19" x14ac:dyDescent="0.25">
      <c r="A10" s="392"/>
      <c r="B10" s="279" t="s">
        <v>204</v>
      </c>
      <c r="C10" s="281" t="s">
        <v>304</v>
      </c>
      <c r="D10" s="111" t="s">
        <v>305</v>
      </c>
      <c r="E10" s="105" t="s">
        <v>174</v>
      </c>
      <c r="F10" s="106"/>
      <c r="G10" s="106"/>
      <c r="H10" s="106"/>
      <c r="I10" s="308" t="s">
        <v>306</v>
      </c>
      <c r="J10" s="263"/>
      <c r="K10" s="106"/>
      <c r="L10" s="106"/>
      <c r="M10" s="106"/>
      <c r="N10" s="106"/>
      <c r="O10" s="106"/>
      <c r="P10" s="106"/>
      <c r="Q10" s="106"/>
      <c r="R10" s="106"/>
      <c r="S10" s="112" t="s">
        <v>307</v>
      </c>
    </row>
    <row r="11" spans="1:19" ht="15.75" customHeight="1" thickBot="1" x14ac:dyDescent="0.3">
      <c r="A11" s="396"/>
      <c r="B11" s="286" t="s">
        <v>208</v>
      </c>
      <c r="C11" s="284" t="s">
        <v>308</v>
      </c>
      <c r="D11" s="113" t="s">
        <v>309</v>
      </c>
      <c r="E11" s="114" t="s">
        <v>174</v>
      </c>
      <c r="F11" s="115"/>
      <c r="G11" s="115"/>
      <c r="H11" s="115"/>
      <c r="I11" s="308" t="s">
        <v>310</v>
      </c>
      <c r="J11" s="264"/>
      <c r="K11" s="115"/>
      <c r="L11" s="115"/>
      <c r="M11" s="115"/>
      <c r="N11" s="115"/>
      <c r="O11" s="115"/>
      <c r="P11" s="115"/>
      <c r="Q11" s="115"/>
      <c r="R11" s="115"/>
      <c r="S11" s="116" t="s">
        <v>311</v>
      </c>
    </row>
    <row r="12" spans="1:19" ht="42" customHeight="1" x14ac:dyDescent="0.25">
      <c r="A12" s="401" t="s">
        <v>312</v>
      </c>
      <c r="B12" s="117" t="s">
        <v>313</v>
      </c>
      <c r="C12" s="118" t="s">
        <v>314</v>
      </c>
      <c r="D12" s="119">
        <v>14</v>
      </c>
      <c r="E12" s="100" t="s">
        <v>83</v>
      </c>
      <c r="F12" s="120">
        <f t="shared" ref="F12:R12" si="1">IFERROR((IF(F14&gt;F13,"НЕДОПУСТИМОЕ ЗНАЧЕНИЕ ЧИСЛИТЕЛЯ",F13-F14)/(F15+F16)),0)</f>
        <v>0</v>
      </c>
      <c r="G12" s="120">
        <f t="shared" si="1"/>
        <v>0</v>
      </c>
      <c r="H12" s="120">
        <f t="shared" si="1"/>
        <v>0</v>
      </c>
      <c r="I12" s="265">
        <f t="shared" si="1"/>
        <v>0</v>
      </c>
      <c r="J12" s="265">
        <f t="shared" si="1"/>
        <v>554.19533056994817</v>
      </c>
      <c r="K12" s="122">
        <f t="shared" si="1"/>
        <v>0</v>
      </c>
      <c r="L12" s="122">
        <f t="shared" si="1"/>
        <v>0</v>
      </c>
      <c r="M12" s="122">
        <f t="shared" si="1"/>
        <v>0</v>
      </c>
      <c r="N12" s="122">
        <f t="shared" si="1"/>
        <v>0</v>
      </c>
      <c r="O12" s="122">
        <f t="shared" si="1"/>
        <v>0</v>
      </c>
      <c r="P12" s="122">
        <f t="shared" si="1"/>
        <v>0</v>
      </c>
      <c r="Q12" s="122">
        <f t="shared" si="1"/>
        <v>0</v>
      </c>
      <c r="R12" s="122">
        <f t="shared" si="1"/>
        <v>0</v>
      </c>
      <c r="S12" s="103" t="s">
        <v>269</v>
      </c>
    </row>
    <row r="13" spans="1:19" ht="22.5" customHeight="1" x14ac:dyDescent="0.25">
      <c r="A13" s="392"/>
      <c r="B13" s="123" t="s">
        <v>315</v>
      </c>
      <c r="C13" s="124" t="s">
        <v>316</v>
      </c>
      <c r="D13" s="125" t="s">
        <v>317</v>
      </c>
      <c r="E13" s="105" t="s">
        <v>83</v>
      </c>
      <c r="F13" s="106">
        <v>0</v>
      </c>
      <c r="G13" s="106">
        <v>0</v>
      </c>
      <c r="H13" s="106">
        <v>0</v>
      </c>
      <c r="I13" s="309" t="s">
        <v>318</v>
      </c>
      <c r="J13" s="266">
        <f>'Прил_ПЭ_Базовая часть_расчет'!J4</f>
        <v>192527.45783999999</v>
      </c>
      <c r="K13" s="106">
        <v>0</v>
      </c>
      <c r="L13" s="106">
        <v>0</v>
      </c>
      <c r="M13" s="106">
        <v>0</v>
      </c>
      <c r="N13" s="106">
        <v>0</v>
      </c>
      <c r="O13" s="106">
        <v>0</v>
      </c>
      <c r="P13" s="106">
        <v>0</v>
      </c>
      <c r="Q13" s="106">
        <v>0</v>
      </c>
      <c r="R13" s="106">
        <v>0</v>
      </c>
      <c r="S13" s="126" t="s">
        <v>319</v>
      </c>
    </row>
    <row r="14" spans="1:19" ht="22.5" customHeight="1" x14ac:dyDescent="0.25">
      <c r="A14" s="392"/>
      <c r="B14" s="123" t="s">
        <v>320</v>
      </c>
      <c r="C14" s="127" t="s">
        <v>102</v>
      </c>
      <c r="D14" s="128" t="s">
        <v>321</v>
      </c>
      <c r="E14" s="105" t="s">
        <v>83</v>
      </c>
      <c r="F14" s="106">
        <v>0</v>
      </c>
      <c r="G14" s="106">
        <v>0</v>
      </c>
      <c r="H14" s="106">
        <v>0</v>
      </c>
      <c r="I14" s="309" t="s">
        <v>322</v>
      </c>
      <c r="J14" s="267"/>
      <c r="K14" s="106">
        <v>0</v>
      </c>
      <c r="L14" s="106">
        <v>0</v>
      </c>
      <c r="M14" s="106">
        <v>0</v>
      </c>
      <c r="N14" s="106">
        <v>0</v>
      </c>
      <c r="O14" s="106">
        <v>0</v>
      </c>
      <c r="P14" s="106">
        <v>0</v>
      </c>
      <c r="Q14" s="106">
        <v>0</v>
      </c>
      <c r="R14" s="106">
        <v>0</v>
      </c>
      <c r="S14" s="126" t="s">
        <v>323</v>
      </c>
    </row>
    <row r="15" spans="1:19" ht="22.5" customHeight="1" x14ac:dyDescent="0.25">
      <c r="A15" s="392"/>
      <c r="B15" s="123" t="s">
        <v>171</v>
      </c>
      <c r="C15" s="127" t="s">
        <v>244</v>
      </c>
      <c r="D15" s="128" t="s">
        <v>324</v>
      </c>
      <c r="E15" s="105" t="s">
        <v>174</v>
      </c>
      <c r="F15" s="106">
        <f t="shared" ref="F15:H16" si="2">F41</f>
        <v>0</v>
      </c>
      <c r="G15" s="106">
        <f t="shared" si="2"/>
        <v>0</v>
      </c>
      <c r="H15" s="106">
        <f t="shared" si="2"/>
        <v>0</v>
      </c>
      <c r="I15" s="299" t="s">
        <v>325</v>
      </c>
      <c r="J15" s="268">
        <f>'Прил_ПЭ_Базовая часть_расчет'!J27</f>
        <v>339.5</v>
      </c>
      <c r="K15" s="106">
        <f t="shared" ref="K15:R16" si="3">K41</f>
        <v>0</v>
      </c>
      <c r="L15" s="106">
        <f t="shared" si="3"/>
        <v>0</v>
      </c>
      <c r="M15" s="106">
        <f t="shared" si="3"/>
        <v>0</v>
      </c>
      <c r="N15" s="106">
        <f t="shared" si="3"/>
        <v>0</v>
      </c>
      <c r="O15" s="106">
        <f t="shared" si="3"/>
        <v>0</v>
      </c>
      <c r="P15" s="106">
        <f t="shared" si="3"/>
        <v>0</v>
      </c>
      <c r="Q15" s="106">
        <f t="shared" si="3"/>
        <v>0</v>
      </c>
      <c r="R15" s="106">
        <f t="shared" si="3"/>
        <v>0</v>
      </c>
      <c r="S15" s="98" t="s">
        <v>175</v>
      </c>
    </row>
    <row r="16" spans="1:19" ht="28.5" customHeight="1" thickBot="1" x14ac:dyDescent="0.3">
      <c r="A16" s="393"/>
      <c r="B16" s="129" t="s">
        <v>176</v>
      </c>
      <c r="C16" s="127" t="s">
        <v>177</v>
      </c>
      <c r="D16" s="130" t="s">
        <v>326</v>
      </c>
      <c r="E16" s="131" t="s">
        <v>174</v>
      </c>
      <c r="F16" s="132">
        <f t="shared" si="2"/>
        <v>0</v>
      </c>
      <c r="G16" s="132">
        <f t="shared" si="2"/>
        <v>0</v>
      </c>
      <c r="H16" s="132">
        <f t="shared" si="2"/>
        <v>0</v>
      </c>
      <c r="I16" s="310" t="s">
        <v>327</v>
      </c>
      <c r="J16" s="269">
        <f>'Прил_ПЭ_Базовая часть_расчет'!J28</f>
        <v>7.9</v>
      </c>
      <c r="K16" s="132">
        <f t="shared" si="3"/>
        <v>0</v>
      </c>
      <c r="L16" s="132">
        <f t="shared" si="3"/>
        <v>0</v>
      </c>
      <c r="M16" s="132">
        <f t="shared" si="3"/>
        <v>0</v>
      </c>
      <c r="N16" s="132">
        <f t="shared" si="3"/>
        <v>0</v>
      </c>
      <c r="O16" s="132">
        <f t="shared" si="3"/>
        <v>0</v>
      </c>
      <c r="P16" s="132">
        <f t="shared" si="3"/>
        <v>0</v>
      </c>
      <c r="Q16" s="132">
        <f t="shared" si="3"/>
        <v>0</v>
      </c>
      <c r="R16" s="132">
        <f t="shared" si="3"/>
        <v>0</v>
      </c>
      <c r="S16" s="133" t="s">
        <v>179</v>
      </c>
    </row>
    <row r="17" spans="1:19" ht="60.6" customHeight="1" x14ac:dyDescent="0.25">
      <c r="A17" s="401" t="s">
        <v>328</v>
      </c>
      <c r="B17" s="117" t="s">
        <v>329</v>
      </c>
      <c r="C17" s="118" t="s">
        <v>330</v>
      </c>
      <c r="D17" s="119">
        <v>15</v>
      </c>
      <c r="E17" s="100" t="s">
        <v>83</v>
      </c>
      <c r="F17" s="120">
        <f t="shared" ref="F17:R17" si="4">IFERROR((F18/(F19+F20)),0)</f>
        <v>0</v>
      </c>
      <c r="G17" s="120">
        <f t="shared" si="4"/>
        <v>0</v>
      </c>
      <c r="H17" s="120">
        <f t="shared" si="4"/>
        <v>0</v>
      </c>
      <c r="I17" s="265">
        <f t="shared" si="4"/>
        <v>0</v>
      </c>
      <c r="J17" s="265">
        <f t="shared" si="4"/>
        <v>0</v>
      </c>
      <c r="K17" s="122">
        <f t="shared" si="4"/>
        <v>0</v>
      </c>
      <c r="L17" s="122">
        <f t="shared" si="4"/>
        <v>0</v>
      </c>
      <c r="M17" s="122">
        <f t="shared" si="4"/>
        <v>0</v>
      </c>
      <c r="N17" s="122">
        <f t="shared" si="4"/>
        <v>0</v>
      </c>
      <c r="O17" s="122">
        <f t="shared" si="4"/>
        <v>0</v>
      </c>
      <c r="P17" s="122">
        <f t="shared" si="4"/>
        <v>0</v>
      </c>
      <c r="Q17" s="122">
        <f t="shared" si="4"/>
        <v>0</v>
      </c>
      <c r="R17" s="122">
        <f t="shared" si="4"/>
        <v>0</v>
      </c>
      <c r="S17" s="103" t="s">
        <v>270</v>
      </c>
    </row>
    <row r="18" spans="1:19" ht="22.5" customHeight="1" x14ac:dyDescent="0.25">
      <c r="A18" s="392"/>
      <c r="B18" s="123" t="s">
        <v>331</v>
      </c>
      <c r="C18" s="127" t="s">
        <v>332</v>
      </c>
      <c r="D18" s="128" t="s">
        <v>333</v>
      </c>
      <c r="E18" s="105" t="s">
        <v>83</v>
      </c>
      <c r="F18" s="106">
        <v>0</v>
      </c>
      <c r="G18" s="106">
        <v>0</v>
      </c>
      <c r="H18" s="106">
        <v>0</v>
      </c>
      <c r="I18" s="309" t="s">
        <v>334</v>
      </c>
      <c r="J18" s="267"/>
      <c r="K18" s="106">
        <v>0</v>
      </c>
      <c r="L18" s="106">
        <v>0</v>
      </c>
      <c r="M18" s="106">
        <v>0</v>
      </c>
      <c r="N18" s="106">
        <v>0</v>
      </c>
      <c r="O18" s="106">
        <v>0</v>
      </c>
      <c r="P18" s="106">
        <v>0</v>
      </c>
      <c r="Q18" s="106">
        <v>0</v>
      </c>
      <c r="R18" s="106">
        <v>0</v>
      </c>
      <c r="S18" s="134" t="s">
        <v>335</v>
      </c>
    </row>
    <row r="19" spans="1:19" ht="22.5" customHeight="1" x14ac:dyDescent="0.25">
      <c r="A19" s="392"/>
      <c r="B19" s="123" t="s">
        <v>171</v>
      </c>
      <c r="C19" s="127" t="s">
        <v>244</v>
      </c>
      <c r="D19" s="128" t="s">
        <v>336</v>
      </c>
      <c r="E19" s="105" t="s">
        <v>174</v>
      </c>
      <c r="F19" s="106">
        <f t="shared" ref="F19:H20" si="5">F41</f>
        <v>0</v>
      </c>
      <c r="G19" s="106">
        <f t="shared" si="5"/>
        <v>0</v>
      </c>
      <c r="H19" s="106">
        <f t="shared" si="5"/>
        <v>0</v>
      </c>
      <c r="I19" s="299" t="s">
        <v>325</v>
      </c>
      <c r="J19" s="268">
        <f>'Прил_ПЭ_Базовая часть_расчет'!J27</f>
        <v>339.5</v>
      </c>
      <c r="K19" s="106">
        <f t="shared" ref="K19:R20" si="6">K41</f>
        <v>0</v>
      </c>
      <c r="L19" s="106">
        <f t="shared" si="6"/>
        <v>0</v>
      </c>
      <c r="M19" s="106">
        <f t="shared" si="6"/>
        <v>0</v>
      </c>
      <c r="N19" s="106">
        <f t="shared" si="6"/>
        <v>0</v>
      </c>
      <c r="O19" s="106">
        <f t="shared" si="6"/>
        <v>0</v>
      </c>
      <c r="P19" s="106">
        <f t="shared" si="6"/>
        <v>0</v>
      </c>
      <c r="Q19" s="106">
        <f t="shared" si="6"/>
        <v>0</v>
      </c>
      <c r="R19" s="106">
        <f t="shared" si="6"/>
        <v>0</v>
      </c>
      <c r="S19" s="98" t="s">
        <v>175</v>
      </c>
    </row>
    <row r="20" spans="1:19" ht="27.6" customHeight="1" thickBot="1" x14ac:dyDescent="0.3">
      <c r="A20" s="393"/>
      <c r="B20" s="135" t="s">
        <v>176</v>
      </c>
      <c r="C20" s="127" t="s">
        <v>246</v>
      </c>
      <c r="D20" s="130" t="s">
        <v>337</v>
      </c>
      <c r="E20" s="109" t="s">
        <v>174</v>
      </c>
      <c r="F20" s="110">
        <f t="shared" si="5"/>
        <v>0</v>
      </c>
      <c r="G20" s="110">
        <f t="shared" si="5"/>
        <v>0</v>
      </c>
      <c r="H20" s="110">
        <f t="shared" si="5"/>
        <v>0</v>
      </c>
      <c r="I20" s="311" t="s">
        <v>327</v>
      </c>
      <c r="J20" s="268">
        <f>'Прил_ПЭ_Базовая часть_расчет'!J28</f>
        <v>7.9</v>
      </c>
      <c r="K20" s="110">
        <f t="shared" si="6"/>
        <v>0</v>
      </c>
      <c r="L20" s="110">
        <f t="shared" si="6"/>
        <v>0</v>
      </c>
      <c r="M20" s="110">
        <f t="shared" si="6"/>
        <v>0</v>
      </c>
      <c r="N20" s="110">
        <f t="shared" si="6"/>
        <v>0</v>
      </c>
      <c r="O20" s="110">
        <f t="shared" si="6"/>
        <v>0</v>
      </c>
      <c r="P20" s="110">
        <f t="shared" si="6"/>
        <v>0</v>
      </c>
      <c r="Q20" s="110">
        <f t="shared" si="6"/>
        <v>0</v>
      </c>
      <c r="R20" s="110">
        <f t="shared" si="6"/>
        <v>0</v>
      </c>
      <c r="S20" s="136" t="s">
        <v>179</v>
      </c>
    </row>
    <row r="21" spans="1:19" ht="114" customHeight="1" x14ac:dyDescent="0.25">
      <c r="A21" s="401" t="s">
        <v>338</v>
      </c>
      <c r="B21" s="117" t="s">
        <v>339</v>
      </c>
      <c r="C21" s="118" t="s">
        <v>340</v>
      </c>
      <c r="D21" s="119">
        <v>16</v>
      </c>
      <c r="E21" s="100" t="s">
        <v>169</v>
      </c>
      <c r="F21" s="137">
        <f t="shared" ref="F21:R21" si="7">IFERROR((SUM(F24:F27))/(SUM(F22:F27)),0)*100</f>
        <v>0</v>
      </c>
      <c r="G21" s="137">
        <f t="shared" si="7"/>
        <v>0</v>
      </c>
      <c r="H21" s="137">
        <f t="shared" si="7"/>
        <v>0</v>
      </c>
      <c r="I21" s="138">
        <f t="shared" si="7"/>
        <v>0</v>
      </c>
      <c r="J21" s="138">
        <f t="shared" si="7"/>
        <v>14.422753281723324</v>
      </c>
      <c r="K21" s="139">
        <f t="shared" si="7"/>
        <v>0</v>
      </c>
      <c r="L21" s="139">
        <f t="shared" si="7"/>
        <v>0</v>
      </c>
      <c r="M21" s="139">
        <f t="shared" si="7"/>
        <v>0</v>
      </c>
      <c r="N21" s="139">
        <f t="shared" si="7"/>
        <v>0</v>
      </c>
      <c r="O21" s="139">
        <f t="shared" si="7"/>
        <v>0</v>
      </c>
      <c r="P21" s="139">
        <f t="shared" si="7"/>
        <v>0</v>
      </c>
      <c r="Q21" s="139">
        <f t="shared" si="7"/>
        <v>0</v>
      </c>
      <c r="R21" s="139">
        <f t="shared" si="7"/>
        <v>0</v>
      </c>
      <c r="S21" s="103" t="s">
        <v>341</v>
      </c>
    </row>
    <row r="22" spans="1:19" x14ac:dyDescent="0.25">
      <c r="A22" s="392"/>
      <c r="B22" s="123" t="s">
        <v>342</v>
      </c>
      <c r="C22" s="140" t="s">
        <v>343</v>
      </c>
      <c r="D22" s="130" t="s">
        <v>344</v>
      </c>
      <c r="E22" s="105" t="s">
        <v>174</v>
      </c>
      <c r="F22" s="106">
        <v>0</v>
      </c>
      <c r="G22" s="106">
        <v>0</v>
      </c>
      <c r="H22" s="106">
        <v>0</v>
      </c>
      <c r="I22" s="308" t="s">
        <v>345</v>
      </c>
      <c r="J22" s="270">
        <f>'Прил_ПЭ_Базовая часть_расчет'!J42</f>
        <v>5043</v>
      </c>
      <c r="K22" s="106">
        <v>0</v>
      </c>
      <c r="L22" s="106">
        <v>0</v>
      </c>
      <c r="M22" s="106">
        <v>0</v>
      </c>
      <c r="N22" s="106">
        <v>0</v>
      </c>
      <c r="O22" s="106">
        <v>0</v>
      </c>
      <c r="P22" s="106">
        <v>0</v>
      </c>
      <c r="Q22" s="106">
        <v>0</v>
      </c>
      <c r="R22" s="106">
        <v>0</v>
      </c>
      <c r="S22" s="98" t="s">
        <v>228</v>
      </c>
    </row>
    <row r="23" spans="1:19" x14ac:dyDescent="0.25">
      <c r="A23" s="392"/>
      <c r="B23" s="123" t="s">
        <v>346</v>
      </c>
      <c r="C23" s="140" t="s">
        <v>347</v>
      </c>
      <c r="D23" s="130" t="s">
        <v>348</v>
      </c>
      <c r="E23" s="105" t="s">
        <v>174</v>
      </c>
      <c r="F23" s="106">
        <v>0</v>
      </c>
      <c r="G23" s="106">
        <v>0</v>
      </c>
      <c r="H23" s="106">
        <v>0</v>
      </c>
      <c r="I23" s="308" t="s">
        <v>349</v>
      </c>
      <c r="J23" s="270">
        <f>'Прил_ПЭ_Базовая часть_расчет'!J43</f>
        <v>42</v>
      </c>
      <c r="K23" s="106">
        <v>0</v>
      </c>
      <c r="L23" s="106">
        <v>0</v>
      </c>
      <c r="M23" s="106">
        <v>0</v>
      </c>
      <c r="N23" s="106">
        <v>0</v>
      </c>
      <c r="O23" s="106">
        <v>0</v>
      </c>
      <c r="P23" s="106">
        <v>0</v>
      </c>
      <c r="Q23" s="106">
        <v>0</v>
      </c>
      <c r="R23" s="106">
        <v>0</v>
      </c>
      <c r="S23" s="98" t="s">
        <v>232</v>
      </c>
    </row>
    <row r="24" spans="1:19" x14ac:dyDescent="0.25">
      <c r="A24" s="392"/>
      <c r="B24" s="123" t="s">
        <v>350</v>
      </c>
      <c r="C24" s="140" t="s">
        <v>351</v>
      </c>
      <c r="D24" s="130" t="s">
        <v>352</v>
      </c>
      <c r="E24" s="105" t="s">
        <v>174</v>
      </c>
      <c r="F24" s="106">
        <v>0</v>
      </c>
      <c r="G24" s="106">
        <v>0</v>
      </c>
      <c r="H24" s="106">
        <v>0</v>
      </c>
      <c r="I24" s="308" t="s">
        <v>353</v>
      </c>
      <c r="J24" s="270">
        <f>'Прил_ПЭ_Базовая часть_расчет'!J44</f>
        <v>857</v>
      </c>
      <c r="K24" s="106">
        <v>0</v>
      </c>
      <c r="L24" s="106">
        <v>0</v>
      </c>
      <c r="M24" s="106">
        <v>0</v>
      </c>
      <c r="N24" s="106">
        <v>0</v>
      </c>
      <c r="O24" s="106">
        <v>0</v>
      </c>
      <c r="P24" s="106">
        <v>0</v>
      </c>
      <c r="Q24" s="106">
        <v>0</v>
      </c>
      <c r="R24" s="106">
        <v>0</v>
      </c>
      <c r="S24" s="98" t="s">
        <v>236</v>
      </c>
    </row>
    <row r="25" spans="1:19" ht="22.5" customHeight="1" x14ac:dyDescent="0.25">
      <c r="A25" s="392"/>
      <c r="B25" s="123" t="s">
        <v>354</v>
      </c>
      <c r="C25" s="140" t="s">
        <v>355</v>
      </c>
      <c r="D25" s="130" t="s">
        <v>356</v>
      </c>
      <c r="E25" s="105" t="s">
        <v>174</v>
      </c>
      <c r="F25" s="106">
        <v>0</v>
      </c>
      <c r="G25" s="106">
        <v>0</v>
      </c>
      <c r="H25" s="106">
        <v>0</v>
      </c>
      <c r="I25" s="308" t="s">
        <v>357</v>
      </c>
      <c r="J25" s="263"/>
      <c r="K25" s="106">
        <v>0</v>
      </c>
      <c r="L25" s="106">
        <v>0</v>
      </c>
      <c r="M25" s="106">
        <v>0</v>
      </c>
      <c r="N25" s="106">
        <v>0</v>
      </c>
      <c r="O25" s="106">
        <v>0</v>
      </c>
      <c r="P25" s="106">
        <v>0</v>
      </c>
      <c r="Q25" s="106">
        <v>0</v>
      </c>
      <c r="R25" s="106">
        <v>0</v>
      </c>
      <c r="S25" s="98" t="s">
        <v>358</v>
      </c>
    </row>
    <row r="26" spans="1:19" x14ac:dyDescent="0.25">
      <c r="A26" s="392"/>
      <c r="B26" s="123" t="s">
        <v>359</v>
      </c>
      <c r="C26" s="140" t="s">
        <v>360</v>
      </c>
      <c r="D26" s="130" t="s">
        <v>361</v>
      </c>
      <c r="E26" s="105" t="s">
        <v>174</v>
      </c>
      <c r="F26" s="106">
        <v>0</v>
      </c>
      <c r="G26" s="106">
        <v>0</v>
      </c>
      <c r="H26" s="106">
        <v>0</v>
      </c>
      <c r="I26" s="308" t="s">
        <v>362</v>
      </c>
      <c r="J26" s="263"/>
      <c r="K26" s="106">
        <v>0</v>
      </c>
      <c r="L26" s="106">
        <v>0</v>
      </c>
      <c r="M26" s="106">
        <v>0</v>
      </c>
      <c r="N26" s="106">
        <v>0</v>
      </c>
      <c r="O26" s="106">
        <v>0</v>
      </c>
      <c r="P26" s="106">
        <v>0</v>
      </c>
      <c r="Q26" s="106">
        <v>0</v>
      </c>
      <c r="R26" s="106">
        <v>0</v>
      </c>
      <c r="S26" s="98" t="s">
        <v>363</v>
      </c>
    </row>
    <row r="27" spans="1:19" ht="23.25" customHeight="1" thickBot="1" x14ac:dyDescent="0.3">
      <c r="A27" s="393"/>
      <c r="B27" s="135" t="s">
        <v>364</v>
      </c>
      <c r="C27" s="140" t="s">
        <v>365</v>
      </c>
      <c r="D27" s="130" t="s">
        <v>366</v>
      </c>
      <c r="E27" s="109" t="s">
        <v>174</v>
      </c>
      <c r="F27" s="110">
        <v>0</v>
      </c>
      <c r="G27" s="110">
        <v>0</v>
      </c>
      <c r="H27" s="110">
        <v>0</v>
      </c>
      <c r="I27" s="308" t="s">
        <v>367</v>
      </c>
      <c r="J27" s="271"/>
      <c r="K27" s="110">
        <v>0</v>
      </c>
      <c r="L27" s="110">
        <v>0</v>
      </c>
      <c r="M27" s="110">
        <v>0</v>
      </c>
      <c r="N27" s="110">
        <v>0</v>
      </c>
      <c r="O27" s="110">
        <v>0</v>
      </c>
      <c r="P27" s="110">
        <v>0</v>
      </c>
      <c r="Q27" s="110">
        <v>0</v>
      </c>
      <c r="R27" s="110">
        <v>0</v>
      </c>
      <c r="S27" s="136" t="s">
        <v>368</v>
      </c>
    </row>
    <row r="28" spans="1:19" ht="120" customHeight="1" x14ac:dyDescent="0.25">
      <c r="A28" s="401" t="s">
        <v>369</v>
      </c>
      <c r="B28" s="117" t="s">
        <v>370</v>
      </c>
      <c r="C28" s="118" t="s">
        <v>371</v>
      </c>
      <c r="D28" s="119">
        <v>17</v>
      </c>
      <c r="E28" s="100" t="s">
        <v>169</v>
      </c>
      <c r="F28" s="137">
        <f>IF(SUM(F29:F34)&gt;SUM(F35:F38),"ОШИБКА",IFERROR(((SUM(F29:F34))/(SUM(F35:F38))),0)*100)</f>
        <v>0</v>
      </c>
      <c r="G28" s="137">
        <f>IF(SUM(G29:G34)&gt;SUM(G35:G38),"ОШИБКА",IFERROR(((SUM(G29:G34))/(SUM(G35:G38))),0)*100)</f>
        <v>0</v>
      </c>
      <c r="H28" s="137">
        <f>IF(SUM(H29:H34)&gt;SUM(H35:H38),"ОШИБКА",IFERROR(((SUM(H29:H34))/(SUM(H35:H38))),0)*100)</f>
        <v>0</v>
      </c>
      <c r="I28" s="138" t="s">
        <v>372</v>
      </c>
      <c r="J28" s="138">
        <f>IF(SUM(J29:J30,J32:J34)&gt;SUM(J35:J38),"ОШИБКА",IFERROR(((SUM(J29:J30,J32:J34))/(SUM(J35:J38))),0)*100)</f>
        <v>0</v>
      </c>
      <c r="K28" s="139">
        <f t="shared" ref="K28:R28" si="8">IF(SUM(K29:K34)&gt;SUM(K35:K38),"ОШИБКА",IFERROR(((SUM(K29:K34))/(SUM(K35:K38))),0)*100)</f>
        <v>0</v>
      </c>
      <c r="L28" s="139">
        <f t="shared" si="8"/>
        <v>0</v>
      </c>
      <c r="M28" s="139">
        <f t="shared" si="8"/>
        <v>0</v>
      </c>
      <c r="N28" s="139">
        <f t="shared" si="8"/>
        <v>0</v>
      </c>
      <c r="O28" s="139">
        <f t="shared" si="8"/>
        <v>0</v>
      </c>
      <c r="P28" s="139">
        <f t="shared" si="8"/>
        <v>0</v>
      </c>
      <c r="Q28" s="139">
        <f t="shared" si="8"/>
        <v>0</v>
      </c>
      <c r="R28" s="139">
        <f t="shared" si="8"/>
        <v>0</v>
      </c>
      <c r="S28" s="103" t="s">
        <v>373</v>
      </c>
    </row>
    <row r="29" spans="1:19" ht="22.5" customHeight="1" x14ac:dyDescent="0.25">
      <c r="A29" s="392"/>
      <c r="B29" s="127" t="s">
        <v>374</v>
      </c>
      <c r="C29" s="140" t="s">
        <v>375</v>
      </c>
      <c r="D29" s="128" t="s">
        <v>376</v>
      </c>
      <c r="E29" s="105" t="s">
        <v>174</v>
      </c>
      <c r="F29" s="106">
        <v>0</v>
      </c>
      <c r="G29" s="106">
        <v>0</v>
      </c>
      <c r="H29" s="106">
        <v>0</v>
      </c>
      <c r="I29" s="308" t="s">
        <v>377</v>
      </c>
      <c r="J29" s="263"/>
      <c r="K29" s="106">
        <v>0</v>
      </c>
      <c r="L29" s="106">
        <v>0</v>
      </c>
      <c r="M29" s="106">
        <v>0</v>
      </c>
      <c r="N29" s="106">
        <v>0</v>
      </c>
      <c r="O29" s="106">
        <v>0</v>
      </c>
      <c r="P29" s="106">
        <v>0</v>
      </c>
      <c r="Q29" s="106">
        <v>0</v>
      </c>
      <c r="R29" s="106">
        <v>0</v>
      </c>
      <c r="S29" s="98" t="s">
        <v>378</v>
      </c>
    </row>
    <row r="30" spans="1:19" ht="22.5" customHeight="1" x14ac:dyDescent="0.25">
      <c r="A30" s="392"/>
      <c r="B30" s="141" t="s">
        <v>379</v>
      </c>
      <c r="C30" s="127" t="s">
        <v>380</v>
      </c>
      <c r="D30" s="111" t="s">
        <v>381</v>
      </c>
      <c r="E30" s="105" t="s">
        <v>174</v>
      </c>
      <c r="F30" s="106">
        <v>0</v>
      </c>
      <c r="G30" s="106">
        <v>0</v>
      </c>
      <c r="H30" s="106">
        <v>0</v>
      </c>
      <c r="I30" s="308" t="s">
        <v>382</v>
      </c>
      <c r="J30" s="263"/>
      <c r="K30" s="106">
        <v>0</v>
      </c>
      <c r="L30" s="106">
        <v>0</v>
      </c>
      <c r="M30" s="106">
        <v>0</v>
      </c>
      <c r="N30" s="106">
        <v>0</v>
      </c>
      <c r="O30" s="106">
        <v>0</v>
      </c>
      <c r="P30" s="106">
        <v>0</v>
      </c>
      <c r="Q30" s="106">
        <v>0</v>
      </c>
      <c r="R30" s="106">
        <v>0</v>
      </c>
      <c r="S30" s="98" t="s">
        <v>383</v>
      </c>
    </row>
    <row r="31" spans="1:19" ht="33.75" customHeight="1" x14ac:dyDescent="0.25">
      <c r="A31" s="392"/>
      <c r="B31" s="141" t="s">
        <v>384</v>
      </c>
      <c r="C31" s="127" t="s">
        <v>385</v>
      </c>
      <c r="D31" s="111" t="s">
        <v>386</v>
      </c>
      <c r="E31" s="105" t="s">
        <v>174</v>
      </c>
      <c r="F31" s="106"/>
      <c r="G31" s="106"/>
      <c r="H31" s="106"/>
      <c r="I31" s="308" t="s">
        <v>387</v>
      </c>
      <c r="J31" s="263"/>
      <c r="K31" s="106"/>
      <c r="L31" s="106"/>
      <c r="M31" s="106"/>
      <c r="N31" s="106"/>
      <c r="O31" s="106"/>
      <c r="P31" s="106"/>
      <c r="Q31" s="106"/>
      <c r="R31" s="106"/>
      <c r="S31" s="98" t="s">
        <v>388</v>
      </c>
    </row>
    <row r="32" spans="1:19" ht="22.5" customHeight="1" x14ac:dyDescent="0.25">
      <c r="A32" s="392"/>
      <c r="B32" s="127" t="s">
        <v>389</v>
      </c>
      <c r="C32" s="142" t="s">
        <v>390</v>
      </c>
      <c r="D32" s="128" t="s">
        <v>391</v>
      </c>
      <c r="E32" s="105" t="s">
        <v>174</v>
      </c>
      <c r="F32" s="106">
        <v>0</v>
      </c>
      <c r="G32" s="106">
        <v>0</v>
      </c>
      <c r="H32" s="106">
        <v>0</v>
      </c>
      <c r="I32" s="308" t="s">
        <v>392</v>
      </c>
      <c r="J32" s="263"/>
      <c r="K32" s="106">
        <v>0</v>
      </c>
      <c r="L32" s="106">
        <v>0</v>
      </c>
      <c r="M32" s="106">
        <v>0</v>
      </c>
      <c r="N32" s="106">
        <v>0</v>
      </c>
      <c r="O32" s="106">
        <v>0</v>
      </c>
      <c r="P32" s="106">
        <v>0</v>
      </c>
      <c r="Q32" s="106">
        <v>0</v>
      </c>
      <c r="R32" s="106">
        <v>0</v>
      </c>
      <c r="S32" s="98" t="s">
        <v>393</v>
      </c>
    </row>
    <row r="33" spans="1:19" ht="22.5" customHeight="1" x14ac:dyDescent="0.25">
      <c r="A33" s="392"/>
      <c r="B33" s="127" t="s">
        <v>394</v>
      </c>
      <c r="C33" s="127" t="s">
        <v>395</v>
      </c>
      <c r="D33" s="128" t="s">
        <v>396</v>
      </c>
      <c r="E33" s="105" t="s">
        <v>174</v>
      </c>
      <c r="F33" s="106">
        <v>0</v>
      </c>
      <c r="G33" s="106">
        <v>0</v>
      </c>
      <c r="H33" s="106">
        <v>0</v>
      </c>
      <c r="I33" s="308" t="s">
        <v>397</v>
      </c>
      <c r="J33" s="263"/>
      <c r="K33" s="106">
        <v>0</v>
      </c>
      <c r="L33" s="106">
        <v>0</v>
      </c>
      <c r="M33" s="106">
        <v>0</v>
      </c>
      <c r="N33" s="106">
        <v>0</v>
      </c>
      <c r="O33" s="106">
        <v>0</v>
      </c>
      <c r="P33" s="106">
        <v>0</v>
      </c>
      <c r="Q33" s="106">
        <v>0</v>
      </c>
      <c r="R33" s="106">
        <v>0</v>
      </c>
      <c r="S33" s="98" t="s">
        <v>398</v>
      </c>
    </row>
    <row r="34" spans="1:19" ht="22.5" customHeight="1" x14ac:dyDescent="0.25">
      <c r="A34" s="392"/>
      <c r="B34" s="127" t="s">
        <v>399</v>
      </c>
      <c r="C34" s="127" t="s">
        <v>400</v>
      </c>
      <c r="D34" s="128" t="s">
        <v>401</v>
      </c>
      <c r="E34" s="105" t="s">
        <v>174</v>
      </c>
      <c r="F34" s="106">
        <v>0</v>
      </c>
      <c r="G34" s="106">
        <v>0</v>
      </c>
      <c r="H34" s="106">
        <v>0</v>
      </c>
      <c r="I34" s="308" t="s">
        <v>402</v>
      </c>
      <c r="J34" s="263"/>
      <c r="K34" s="106">
        <v>0</v>
      </c>
      <c r="L34" s="106">
        <v>0</v>
      </c>
      <c r="M34" s="106">
        <v>0</v>
      </c>
      <c r="N34" s="106">
        <v>0</v>
      </c>
      <c r="O34" s="106">
        <v>0</v>
      </c>
      <c r="P34" s="106">
        <v>0</v>
      </c>
      <c r="Q34" s="106">
        <v>0</v>
      </c>
      <c r="R34" s="106">
        <v>0</v>
      </c>
      <c r="S34" s="98" t="s">
        <v>403</v>
      </c>
    </row>
    <row r="35" spans="1:19" x14ac:dyDescent="0.25">
      <c r="A35" s="392"/>
      <c r="B35" s="123" t="s">
        <v>350</v>
      </c>
      <c r="C35" s="127" t="s">
        <v>351</v>
      </c>
      <c r="D35" s="128" t="s">
        <v>404</v>
      </c>
      <c r="E35" s="105" t="s">
        <v>174</v>
      </c>
      <c r="F35" s="106">
        <f t="shared" ref="F35:H38" si="9">F24</f>
        <v>0</v>
      </c>
      <c r="G35" s="106">
        <f t="shared" si="9"/>
        <v>0</v>
      </c>
      <c r="H35" s="106">
        <f t="shared" si="9"/>
        <v>0</v>
      </c>
      <c r="I35" s="308" t="s">
        <v>353</v>
      </c>
      <c r="J35" s="270">
        <f>'Прил_ПЭ_Базовая часть_расчет'!J44</f>
        <v>857</v>
      </c>
      <c r="K35" s="106">
        <f t="shared" ref="K35:R38" si="10">K24</f>
        <v>0</v>
      </c>
      <c r="L35" s="106">
        <f t="shared" si="10"/>
        <v>0</v>
      </c>
      <c r="M35" s="106">
        <f t="shared" si="10"/>
        <v>0</v>
      </c>
      <c r="N35" s="106">
        <f t="shared" si="10"/>
        <v>0</v>
      </c>
      <c r="O35" s="106">
        <f t="shared" si="10"/>
        <v>0</v>
      </c>
      <c r="P35" s="106">
        <f t="shared" si="10"/>
        <v>0</v>
      </c>
      <c r="Q35" s="106">
        <f t="shared" si="10"/>
        <v>0</v>
      </c>
      <c r="R35" s="106">
        <f t="shared" si="10"/>
        <v>0</v>
      </c>
      <c r="S35" s="98" t="s">
        <v>236</v>
      </c>
    </row>
    <row r="36" spans="1:19" ht="22.5" customHeight="1" x14ac:dyDescent="0.25">
      <c r="A36" s="392"/>
      <c r="B36" s="123" t="s">
        <v>354</v>
      </c>
      <c r="C36" s="127" t="s">
        <v>355</v>
      </c>
      <c r="D36" s="128" t="s">
        <v>405</v>
      </c>
      <c r="E36" s="105" t="s">
        <v>174</v>
      </c>
      <c r="F36" s="106">
        <f t="shared" si="9"/>
        <v>0</v>
      </c>
      <c r="G36" s="106">
        <f t="shared" si="9"/>
        <v>0</v>
      </c>
      <c r="H36" s="106">
        <f t="shared" si="9"/>
        <v>0</v>
      </c>
      <c r="I36" s="308" t="s">
        <v>357</v>
      </c>
      <c r="J36" s="270">
        <f>J25</f>
        <v>0</v>
      </c>
      <c r="K36" s="106">
        <f t="shared" si="10"/>
        <v>0</v>
      </c>
      <c r="L36" s="106">
        <f t="shared" si="10"/>
        <v>0</v>
      </c>
      <c r="M36" s="106">
        <f t="shared" si="10"/>
        <v>0</v>
      </c>
      <c r="N36" s="106">
        <f t="shared" si="10"/>
        <v>0</v>
      </c>
      <c r="O36" s="106">
        <f t="shared" si="10"/>
        <v>0</v>
      </c>
      <c r="P36" s="106">
        <f t="shared" si="10"/>
        <v>0</v>
      </c>
      <c r="Q36" s="106">
        <f t="shared" si="10"/>
        <v>0</v>
      </c>
      <c r="R36" s="106">
        <f t="shared" si="10"/>
        <v>0</v>
      </c>
      <c r="S36" s="98" t="s">
        <v>358</v>
      </c>
    </row>
    <row r="37" spans="1:19" x14ac:dyDescent="0.25">
      <c r="A37" s="392"/>
      <c r="B37" s="123" t="s">
        <v>359</v>
      </c>
      <c r="C37" s="127" t="s">
        <v>360</v>
      </c>
      <c r="D37" s="128" t="s">
        <v>406</v>
      </c>
      <c r="E37" s="105" t="s">
        <v>174</v>
      </c>
      <c r="F37" s="106">
        <f t="shared" si="9"/>
        <v>0</v>
      </c>
      <c r="G37" s="106">
        <f t="shared" si="9"/>
        <v>0</v>
      </c>
      <c r="H37" s="106">
        <f t="shared" si="9"/>
        <v>0</v>
      </c>
      <c r="I37" s="308" t="s">
        <v>362</v>
      </c>
      <c r="J37" s="270">
        <f>J26</f>
        <v>0</v>
      </c>
      <c r="K37" s="106">
        <f t="shared" si="10"/>
        <v>0</v>
      </c>
      <c r="L37" s="106">
        <f t="shared" si="10"/>
        <v>0</v>
      </c>
      <c r="M37" s="106">
        <f t="shared" si="10"/>
        <v>0</v>
      </c>
      <c r="N37" s="106">
        <f t="shared" si="10"/>
        <v>0</v>
      </c>
      <c r="O37" s="106">
        <f t="shared" si="10"/>
        <v>0</v>
      </c>
      <c r="P37" s="106">
        <f t="shared" si="10"/>
        <v>0</v>
      </c>
      <c r="Q37" s="106">
        <f t="shared" si="10"/>
        <v>0</v>
      </c>
      <c r="R37" s="106">
        <f t="shared" si="10"/>
        <v>0</v>
      </c>
      <c r="S37" s="98" t="s">
        <v>363</v>
      </c>
    </row>
    <row r="38" spans="1:19" ht="23.25" customHeight="1" thickBot="1" x14ac:dyDescent="0.3">
      <c r="A38" s="393"/>
      <c r="B38" s="129" t="s">
        <v>364</v>
      </c>
      <c r="C38" s="143" t="s">
        <v>365</v>
      </c>
      <c r="D38" s="144" t="s">
        <v>407</v>
      </c>
      <c r="E38" s="131" t="s">
        <v>174</v>
      </c>
      <c r="F38" s="132">
        <f t="shared" si="9"/>
        <v>0</v>
      </c>
      <c r="G38" s="132">
        <f t="shared" si="9"/>
        <v>0</v>
      </c>
      <c r="H38" s="132">
        <f t="shared" si="9"/>
        <v>0</v>
      </c>
      <c r="I38" s="308" t="s">
        <v>367</v>
      </c>
      <c r="J38" s="270">
        <f>J27</f>
        <v>0</v>
      </c>
      <c r="K38" s="132">
        <f t="shared" si="10"/>
        <v>0</v>
      </c>
      <c r="L38" s="132">
        <f t="shared" si="10"/>
        <v>0</v>
      </c>
      <c r="M38" s="132">
        <f t="shared" si="10"/>
        <v>0</v>
      </c>
      <c r="N38" s="132">
        <f t="shared" si="10"/>
        <v>0</v>
      </c>
      <c r="O38" s="132">
        <f t="shared" si="10"/>
        <v>0</v>
      </c>
      <c r="P38" s="132">
        <f t="shared" si="10"/>
        <v>0</v>
      </c>
      <c r="Q38" s="132">
        <f t="shared" si="10"/>
        <v>0</v>
      </c>
      <c r="R38" s="132">
        <f t="shared" si="10"/>
        <v>0</v>
      </c>
      <c r="S38" s="133" t="s">
        <v>368</v>
      </c>
    </row>
    <row r="39" spans="1:19" ht="273" customHeight="1" x14ac:dyDescent="0.25">
      <c r="A39" s="399" t="s">
        <v>408</v>
      </c>
      <c r="B39" s="145" t="s">
        <v>409</v>
      </c>
      <c r="C39" s="146" t="s">
        <v>410</v>
      </c>
      <c r="D39" s="147">
        <v>10</v>
      </c>
      <c r="E39" s="147" t="s">
        <v>411</v>
      </c>
      <c r="F39" s="148">
        <f t="shared" ref="F39:R39" si="11">IFERROR((F40/(F41+F42)),0)</f>
        <v>0</v>
      </c>
      <c r="G39" s="148">
        <f t="shared" si="11"/>
        <v>0</v>
      </c>
      <c r="H39" s="148">
        <f t="shared" si="11"/>
        <v>0</v>
      </c>
      <c r="I39" s="273">
        <f t="shared" si="11"/>
        <v>0</v>
      </c>
      <c r="J39" s="273">
        <f t="shared" si="11"/>
        <v>0</v>
      </c>
      <c r="K39" s="149">
        <f t="shared" si="11"/>
        <v>0</v>
      </c>
      <c r="L39" s="149">
        <f t="shared" si="11"/>
        <v>0</v>
      </c>
      <c r="M39" s="149">
        <f t="shared" si="11"/>
        <v>0</v>
      </c>
      <c r="N39" s="149">
        <f t="shared" si="11"/>
        <v>0</v>
      </c>
      <c r="O39" s="149">
        <f t="shared" si="11"/>
        <v>0</v>
      </c>
      <c r="P39" s="149">
        <f t="shared" si="11"/>
        <v>0</v>
      </c>
      <c r="Q39" s="149">
        <f t="shared" si="11"/>
        <v>0</v>
      </c>
      <c r="R39" s="149">
        <f t="shared" si="11"/>
        <v>0</v>
      </c>
      <c r="S39" s="150" t="s">
        <v>412</v>
      </c>
    </row>
    <row r="40" spans="1:19" ht="140.44999999999999" customHeight="1" x14ac:dyDescent="0.25">
      <c r="A40" s="392"/>
      <c r="B40" s="151" t="s">
        <v>413</v>
      </c>
      <c r="C40" s="152" t="s">
        <v>414</v>
      </c>
      <c r="D40" s="153" t="s">
        <v>415</v>
      </c>
      <c r="E40" s="154" t="s">
        <v>411</v>
      </c>
      <c r="F40" s="155">
        <v>0</v>
      </c>
      <c r="G40" s="155">
        <v>0</v>
      </c>
      <c r="H40" s="155">
        <v>0</v>
      </c>
      <c r="I40" s="308" t="s">
        <v>416</v>
      </c>
      <c r="J40" s="263"/>
      <c r="K40" s="155">
        <v>0</v>
      </c>
      <c r="L40" s="155">
        <v>0</v>
      </c>
      <c r="M40" s="155">
        <v>0</v>
      </c>
      <c r="N40" s="155">
        <v>0</v>
      </c>
      <c r="O40" s="155">
        <v>0</v>
      </c>
      <c r="P40" s="155">
        <v>0</v>
      </c>
      <c r="Q40" s="155">
        <v>0</v>
      </c>
      <c r="R40" s="155">
        <v>0</v>
      </c>
      <c r="S40" s="156" t="s">
        <v>417</v>
      </c>
    </row>
    <row r="41" spans="1:19" ht="22.5" customHeight="1" x14ac:dyDescent="0.25">
      <c r="A41" s="392"/>
      <c r="B41" s="151" t="s">
        <v>171</v>
      </c>
      <c r="C41" s="152" t="s">
        <v>172</v>
      </c>
      <c r="D41" s="153" t="s">
        <v>418</v>
      </c>
      <c r="E41" s="154" t="s">
        <v>174</v>
      </c>
      <c r="F41" s="155">
        <v>0</v>
      </c>
      <c r="G41" s="155">
        <v>0</v>
      </c>
      <c r="H41" s="155">
        <v>0</v>
      </c>
      <c r="I41" s="299" t="s">
        <v>325</v>
      </c>
      <c r="J41" s="272">
        <f>'Прил_ПЭ_Базовая часть_расчет'!J27</f>
        <v>339.5</v>
      </c>
      <c r="K41" s="155">
        <v>0</v>
      </c>
      <c r="L41" s="155">
        <v>0</v>
      </c>
      <c r="M41" s="155">
        <v>0</v>
      </c>
      <c r="N41" s="155">
        <v>0</v>
      </c>
      <c r="O41" s="155">
        <v>0</v>
      </c>
      <c r="P41" s="155">
        <v>0</v>
      </c>
      <c r="Q41" s="155">
        <v>0</v>
      </c>
      <c r="R41" s="155">
        <v>0</v>
      </c>
      <c r="S41" s="156" t="s">
        <v>175</v>
      </c>
    </row>
    <row r="42" spans="1:19" ht="23.25" customHeight="1" thickBot="1" x14ac:dyDescent="0.3">
      <c r="A42" s="393"/>
      <c r="B42" s="157" t="s">
        <v>176</v>
      </c>
      <c r="C42" s="152" t="s">
        <v>177</v>
      </c>
      <c r="D42" s="158" t="s">
        <v>419</v>
      </c>
      <c r="E42" s="159" t="s">
        <v>174</v>
      </c>
      <c r="F42" s="160">
        <v>0</v>
      </c>
      <c r="G42" s="160">
        <v>0</v>
      </c>
      <c r="H42" s="160">
        <v>0</v>
      </c>
      <c r="I42" s="299" t="s">
        <v>327</v>
      </c>
      <c r="J42" s="272">
        <f>'Прил_ПЭ_Базовая часть_расчет'!J28</f>
        <v>7.9</v>
      </c>
      <c r="K42" s="160">
        <v>0</v>
      </c>
      <c r="L42" s="160">
        <v>0</v>
      </c>
      <c r="M42" s="160">
        <v>0</v>
      </c>
      <c r="N42" s="160">
        <v>0</v>
      </c>
      <c r="O42" s="160">
        <v>0</v>
      </c>
      <c r="P42" s="160">
        <v>0</v>
      </c>
      <c r="Q42" s="160">
        <v>0</v>
      </c>
      <c r="R42" s="160">
        <v>0</v>
      </c>
      <c r="S42" s="161" t="s">
        <v>179</v>
      </c>
    </row>
    <row r="43" spans="1:19" ht="252" customHeight="1" x14ac:dyDescent="0.25">
      <c r="A43" s="399" t="s">
        <v>420</v>
      </c>
      <c r="B43" s="162" t="s">
        <v>421</v>
      </c>
      <c r="C43" s="163" t="s">
        <v>422</v>
      </c>
      <c r="D43" s="164">
        <v>11</v>
      </c>
      <c r="E43" s="165" t="s">
        <v>411</v>
      </c>
      <c r="F43" s="166">
        <f t="shared" ref="F43:R43" si="12">IFERROR((F44/(F45+F46)),0)</f>
        <v>0</v>
      </c>
      <c r="G43" s="166">
        <f t="shared" si="12"/>
        <v>0</v>
      </c>
      <c r="H43" s="166">
        <f t="shared" si="12"/>
        <v>0</v>
      </c>
      <c r="I43" s="188">
        <f t="shared" si="12"/>
        <v>0</v>
      </c>
      <c r="J43" s="188">
        <f t="shared" si="12"/>
        <v>0</v>
      </c>
      <c r="K43" s="167">
        <f t="shared" si="12"/>
        <v>0</v>
      </c>
      <c r="L43" s="167">
        <f t="shared" si="12"/>
        <v>0</v>
      </c>
      <c r="M43" s="167">
        <f t="shared" si="12"/>
        <v>0</v>
      </c>
      <c r="N43" s="167">
        <f t="shared" si="12"/>
        <v>0</v>
      </c>
      <c r="O43" s="167">
        <f t="shared" si="12"/>
        <v>0</v>
      </c>
      <c r="P43" s="167">
        <f t="shared" si="12"/>
        <v>0</v>
      </c>
      <c r="Q43" s="167">
        <f t="shared" si="12"/>
        <v>0</v>
      </c>
      <c r="R43" s="167">
        <f t="shared" si="12"/>
        <v>0</v>
      </c>
      <c r="S43" s="168" t="s">
        <v>423</v>
      </c>
    </row>
    <row r="44" spans="1:19" ht="236.25" customHeight="1" x14ac:dyDescent="0.25">
      <c r="A44" s="392"/>
      <c r="B44" s="151" t="s">
        <v>424</v>
      </c>
      <c r="C44" s="152" t="s">
        <v>425</v>
      </c>
      <c r="D44" s="153" t="s">
        <v>426</v>
      </c>
      <c r="E44" s="154" t="s">
        <v>411</v>
      </c>
      <c r="F44" s="155">
        <v>0</v>
      </c>
      <c r="G44" s="155">
        <v>0</v>
      </c>
      <c r="H44" s="155">
        <v>0</v>
      </c>
      <c r="I44" s="308" t="s">
        <v>427</v>
      </c>
      <c r="J44" s="263"/>
      <c r="K44" s="155">
        <v>0</v>
      </c>
      <c r="L44" s="155">
        <v>0</v>
      </c>
      <c r="M44" s="155">
        <v>0</v>
      </c>
      <c r="N44" s="155">
        <v>0</v>
      </c>
      <c r="O44" s="155">
        <v>0</v>
      </c>
      <c r="P44" s="155">
        <v>0</v>
      </c>
      <c r="Q44" s="155">
        <v>0</v>
      </c>
      <c r="R44" s="155">
        <v>0</v>
      </c>
      <c r="S44" s="169" t="s">
        <v>428</v>
      </c>
    </row>
    <row r="45" spans="1:19" ht="22.5" customHeight="1" x14ac:dyDescent="0.25">
      <c r="A45" s="392"/>
      <c r="B45" s="151" t="s">
        <v>171</v>
      </c>
      <c r="C45" s="152" t="s">
        <v>244</v>
      </c>
      <c r="D45" s="153" t="s">
        <v>429</v>
      </c>
      <c r="E45" s="154" t="s">
        <v>174</v>
      </c>
      <c r="F45" s="155">
        <v>0</v>
      </c>
      <c r="G45" s="155">
        <f>G41</f>
        <v>0</v>
      </c>
      <c r="H45" s="155">
        <f>H41</f>
        <v>0</v>
      </c>
      <c r="I45" s="299" t="s">
        <v>325</v>
      </c>
      <c r="J45" s="272">
        <f>'Прил_ПЭ_Базовая часть_расчет'!J27</f>
        <v>339.5</v>
      </c>
      <c r="K45" s="155">
        <f t="shared" ref="K45:R45" si="13">K41</f>
        <v>0</v>
      </c>
      <c r="L45" s="155">
        <f t="shared" si="13"/>
        <v>0</v>
      </c>
      <c r="M45" s="155">
        <f t="shared" si="13"/>
        <v>0</v>
      </c>
      <c r="N45" s="155">
        <f t="shared" si="13"/>
        <v>0</v>
      </c>
      <c r="O45" s="155">
        <f t="shared" si="13"/>
        <v>0</v>
      </c>
      <c r="P45" s="155">
        <f t="shared" si="13"/>
        <v>0</v>
      </c>
      <c r="Q45" s="155">
        <f t="shared" si="13"/>
        <v>0</v>
      </c>
      <c r="R45" s="155">
        <f t="shared" si="13"/>
        <v>0</v>
      </c>
      <c r="S45" s="156" t="s">
        <v>175</v>
      </c>
    </row>
    <row r="46" spans="1:19" ht="23.25" customHeight="1" thickBot="1" x14ac:dyDescent="0.3">
      <c r="A46" s="393"/>
      <c r="B46" s="157" t="s">
        <v>176</v>
      </c>
      <c r="C46" s="152" t="s">
        <v>246</v>
      </c>
      <c r="D46" s="158" t="s">
        <v>430</v>
      </c>
      <c r="E46" s="159" t="s">
        <v>174</v>
      </c>
      <c r="F46" s="160">
        <v>0</v>
      </c>
      <c r="G46" s="160">
        <v>0</v>
      </c>
      <c r="H46" s="160">
        <v>0</v>
      </c>
      <c r="I46" s="310" t="s">
        <v>327</v>
      </c>
      <c r="J46" s="272">
        <f>'Прил_ПЭ_Базовая часть_расчет'!J28</f>
        <v>7.9</v>
      </c>
      <c r="K46" s="160">
        <v>0</v>
      </c>
      <c r="L46" s="160">
        <v>0</v>
      </c>
      <c r="M46" s="160">
        <v>0</v>
      </c>
      <c r="N46" s="160">
        <v>0</v>
      </c>
      <c r="O46" s="160">
        <v>0</v>
      </c>
      <c r="P46" s="160">
        <v>0</v>
      </c>
      <c r="Q46" s="160">
        <v>0</v>
      </c>
      <c r="R46" s="160">
        <v>0</v>
      </c>
      <c r="S46" s="161" t="s">
        <v>179</v>
      </c>
    </row>
    <row r="47" spans="1:19" ht="75.75" customHeight="1" x14ac:dyDescent="0.25">
      <c r="A47" s="399" t="s">
        <v>431</v>
      </c>
      <c r="B47" s="162" t="s">
        <v>432</v>
      </c>
      <c r="C47" s="163" t="s">
        <v>433</v>
      </c>
      <c r="D47" s="164">
        <v>12</v>
      </c>
      <c r="E47" s="165" t="s">
        <v>411</v>
      </c>
      <c r="F47" s="166">
        <f t="shared" ref="F47:R47" si="14">IFERROR((F48/(F49+F50)),0)</f>
        <v>0</v>
      </c>
      <c r="G47" s="166">
        <f t="shared" si="14"/>
        <v>0</v>
      </c>
      <c r="H47" s="166">
        <f t="shared" si="14"/>
        <v>0</v>
      </c>
      <c r="I47" s="166">
        <f t="shared" si="14"/>
        <v>0</v>
      </c>
      <c r="J47" s="166">
        <f t="shared" si="14"/>
        <v>0</v>
      </c>
      <c r="K47" s="167">
        <f t="shared" si="14"/>
        <v>0</v>
      </c>
      <c r="L47" s="167">
        <f t="shared" si="14"/>
        <v>0</v>
      </c>
      <c r="M47" s="167">
        <f t="shared" si="14"/>
        <v>0</v>
      </c>
      <c r="N47" s="167">
        <f t="shared" si="14"/>
        <v>0</v>
      </c>
      <c r="O47" s="167">
        <f t="shared" si="14"/>
        <v>0</v>
      </c>
      <c r="P47" s="167">
        <f t="shared" si="14"/>
        <v>0</v>
      </c>
      <c r="Q47" s="167">
        <f t="shared" si="14"/>
        <v>0</v>
      </c>
      <c r="R47" s="167">
        <f t="shared" si="14"/>
        <v>0</v>
      </c>
      <c r="S47" s="168" t="s">
        <v>434</v>
      </c>
    </row>
    <row r="48" spans="1:19" ht="47.45" customHeight="1" x14ac:dyDescent="0.25">
      <c r="A48" s="392"/>
      <c r="B48" s="151" t="s">
        <v>435</v>
      </c>
      <c r="C48" s="152" t="s">
        <v>414</v>
      </c>
      <c r="D48" s="153" t="s">
        <v>436</v>
      </c>
      <c r="E48" s="154" t="s">
        <v>411</v>
      </c>
      <c r="F48" s="155">
        <v>0</v>
      </c>
      <c r="G48" s="155">
        <v>0</v>
      </c>
      <c r="H48" s="155">
        <v>0</v>
      </c>
      <c r="I48" s="308" t="s">
        <v>437</v>
      </c>
      <c r="J48" s="263"/>
      <c r="K48" s="155">
        <v>0</v>
      </c>
      <c r="L48" s="155">
        <v>0</v>
      </c>
      <c r="M48" s="155">
        <v>0</v>
      </c>
      <c r="N48" s="155">
        <v>0</v>
      </c>
      <c r="O48" s="155">
        <v>0</v>
      </c>
      <c r="P48" s="155">
        <v>0</v>
      </c>
      <c r="Q48" s="155">
        <v>0</v>
      </c>
      <c r="R48" s="155">
        <v>0</v>
      </c>
      <c r="S48" s="169" t="s">
        <v>438</v>
      </c>
    </row>
    <row r="49" spans="1:19" ht="22.5" customHeight="1" x14ac:dyDescent="0.25">
      <c r="A49" s="392"/>
      <c r="B49" s="151" t="s">
        <v>171</v>
      </c>
      <c r="C49" s="152" t="s">
        <v>172</v>
      </c>
      <c r="D49" s="153" t="s">
        <v>439</v>
      </c>
      <c r="E49" s="154" t="s">
        <v>174</v>
      </c>
      <c r="F49" s="155">
        <v>0</v>
      </c>
      <c r="G49" s="155">
        <v>0</v>
      </c>
      <c r="H49" s="155">
        <v>0</v>
      </c>
      <c r="I49" s="299" t="s">
        <v>325</v>
      </c>
      <c r="J49" s="272">
        <f>'Прил_ПЭ_Базовая часть_расчет'!J27</f>
        <v>339.5</v>
      </c>
      <c r="K49" s="155">
        <v>0</v>
      </c>
      <c r="L49" s="155">
        <v>0</v>
      </c>
      <c r="M49" s="155">
        <v>0</v>
      </c>
      <c r="N49" s="155">
        <v>0</v>
      </c>
      <c r="O49" s="155">
        <v>0</v>
      </c>
      <c r="P49" s="155">
        <v>0</v>
      </c>
      <c r="Q49" s="155">
        <v>0</v>
      </c>
      <c r="R49" s="155">
        <v>0</v>
      </c>
      <c r="S49" s="156" t="s">
        <v>175</v>
      </c>
    </row>
    <row r="50" spans="1:19" ht="26.1" customHeight="1" thickBot="1" x14ac:dyDescent="0.3">
      <c r="A50" s="393"/>
      <c r="B50" s="157" t="s">
        <v>176</v>
      </c>
      <c r="C50" s="170" t="s">
        <v>177</v>
      </c>
      <c r="D50" s="171" t="s">
        <v>440</v>
      </c>
      <c r="E50" s="159" t="s">
        <v>174</v>
      </c>
      <c r="F50" s="160">
        <v>0</v>
      </c>
      <c r="G50" s="160">
        <v>0</v>
      </c>
      <c r="H50" s="160">
        <v>0</v>
      </c>
      <c r="I50" s="310" t="s">
        <v>327</v>
      </c>
      <c r="J50" s="274">
        <f>'Прил_ПЭ_Базовая часть_расчет'!J28</f>
        <v>7.9</v>
      </c>
      <c r="K50" s="160">
        <v>0</v>
      </c>
      <c r="L50" s="160">
        <v>0</v>
      </c>
      <c r="M50" s="160">
        <v>0</v>
      </c>
      <c r="N50" s="160">
        <v>0</v>
      </c>
      <c r="O50" s="160">
        <v>0</v>
      </c>
      <c r="P50" s="160">
        <v>0</v>
      </c>
      <c r="Q50" s="160">
        <v>0</v>
      </c>
      <c r="R50" s="160">
        <v>0</v>
      </c>
      <c r="S50" s="161" t="s">
        <v>179</v>
      </c>
    </row>
  </sheetData>
  <sheetProtection algorithmName="SHA-512" hashValue="oH/osj6Zv0PdC3LcaY8Kj6VYhK2VnIhsXeVaTw9BiUN0wArkAnF+B+IeajEfLpBcPuArIV1wkwBwWXv3ryh9tQ==" saltValue="nZ+NBeDvHV3nUmWsAtcKkw==" spinCount="100000" sheet="1" objects="1" scenarios="1" formatColumns="0" formatRows="0"/>
  <autoFilter ref="A1:S38"/>
  <mergeCells count="13">
    <mergeCell ref="J7:J8"/>
    <mergeCell ref="S7:S8"/>
    <mergeCell ref="A21:A27"/>
    <mergeCell ref="D7:D8"/>
    <mergeCell ref="A3:A11"/>
    <mergeCell ref="E7:E8"/>
    <mergeCell ref="A39:A42"/>
    <mergeCell ref="I7:I8"/>
    <mergeCell ref="A12:A16"/>
    <mergeCell ref="A28:A38"/>
    <mergeCell ref="A47:A50"/>
    <mergeCell ref="A43:A46"/>
    <mergeCell ref="A17:A20"/>
  </mergeCells>
  <conditionalFormatting sqref="A12">
    <cfRule type="duplicateValues" dxfId="125" priority="42"/>
  </conditionalFormatting>
  <conditionalFormatting sqref="A17">
    <cfRule type="duplicateValues" dxfId="124" priority="39"/>
  </conditionalFormatting>
  <conditionalFormatting sqref="A21">
    <cfRule type="duplicateValues" dxfId="123" priority="24"/>
  </conditionalFormatting>
  <conditionalFormatting sqref="A28">
    <cfRule type="duplicateValues" dxfId="122" priority="19"/>
  </conditionalFormatting>
  <conditionalFormatting sqref="A39">
    <cfRule type="duplicateValues" dxfId="121" priority="51"/>
  </conditionalFormatting>
  <conditionalFormatting sqref="A43:B43 B44">
    <cfRule type="duplicateValues" dxfId="120" priority="47"/>
  </conditionalFormatting>
  <conditionalFormatting sqref="A47:B47">
    <cfRule type="duplicateValues" dxfId="119" priority="45"/>
  </conditionalFormatting>
  <conditionalFormatting sqref="A3:D3 B4:B5 B18 C12:D12 C14:D16">
    <cfRule type="duplicateValues" dxfId="118" priority="44"/>
  </conditionalFormatting>
  <conditionalFormatting sqref="B6:B11">
    <cfRule type="duplicateValues" dxfId="117" priority="5"/>
  </conditionalFormatting>
  <conditionalFormatting sqref="B12:B14">
    <cfRule type="duplicateValues" dxfId="116" priority="43"/>
  </conditionalFormatting>
  <conditionalFormatting sqref="B15:B16">
    <cfRule type="duplicateValues" dxfId="115" priority="28"/>
  </conditionalFormatting>
  <conditionalFormatting sqref="B17">
    <cfRule type="duplicateValues" dxfId="114" priority="40"/>
  </conditionalFormatting>
  <conditionalFormatting sqref="B19:B20">
    <cfRule type="duplicateValues" dxfId="113" priority="38"/>
  </conditionalFormatting>
  <conditionalFormatting sqref="B21">
    <cfRule type="duplicateValues" dxfId="112" priority="25"/>
  </conditionalFormatting>
  <conditionalFormatting sqref="B24">
    <cfRule type="duplicateValues" dxfId="111" priority="27"/>
  </conditionalFormatting>
  <conditionalFormatting sqref="B22:B23 B25:B27">
    <cfRule type="duplicateValues" dxfId="110" priority="52"/>
  </conditionalFormatting>
  <conditionalFormatting sqref="B28">
    <cfRule type="duplicateValues" dxfId="109" priority="20"/>
  </conditionalFormatting>
  <conditionalFormatting sqref="B31">
    <cfRule type="duplicateValues" dxfId="108" priority="3"/>
  </conditionalFormatting>
  <conditionalFormatting sqref="B35">
    <cfRule type="duplicateValues" dxfId="107" priority="22"/>
  </conditionalFormatting>
  <conditionalFormatting sqref="B36:B38">
    <cfRule type="duplicateValues" dxfId="106" priority="54"/>
  </conditionalFormatting>
  <conditionalFormatting sqref="B39">
    <cfRule type="duplicateValues" dxfId="105" priority="17"/>
  </conditionalFormatting>
  <conditionalFormatting sqref="B40:B42">
    <cfRule type="duplicateValues" dxfId="104" priority="48"/>
  </conditionalFormatting>
  <conditionalFormatting sqref="B45:B46">
    <cfRule type="duplicateValues" dxfId="103" priority="35"/>
  </conditionalFormatting>
  <conditionalFormatting sqref="B49:B50">
    <cfRule type="duplicateValues" dxfId="102" priority="32"/>
  </conditionalFormatting>
  <conditionalFormatting sqref="C4:D4">
    <cfRule type="duplicateValues" dxfId="101" priority="31"/>
  </conditionalFormatting>
  <conditionalFormatting sqref="C5:D5">
    <cfRule type="duplicateValues" dxfId="100" priority="30"/>
  </conditionalFormatting>
  <conditionalFormatting sqref="C6:D7 C8 C9:D11">
    <cfRule type="duplicateValues" dxfId="99" priority="6"/>
  </conditionalFormatting>
  <conditionalFormatting sqref="C13:D13">
    <cfRule type="duplicateValues" dxfId="98" priority="4"/>
  </conditionalFormatting>
  <conditionalFormatting sqref="C15:D16">
    <cfRule type="duplicateValues" dxfId="97" priority="29"/>
  </conditionalFormatting>
  <conditionalFormatting sqref="C17:D17">
    <cfRule type="duplicateValues" dxfId="96" priority="41"/>
  </conditionalFormatting>
  <conditionalFormatting sqref="C18:D20">
    <cfRule type="duplicateValues" dxfId="95" priority="37"/>
  </conditionalFormatting>
  <conditionalFormatting sqref="C21:D21">
    <cfRule type="duplicateValues" dxfId="94" priority="26"/>
  </conditionalFormatting>
  <conditionalFormatting sqref="C22:D27">
    <cfRule type="duplicateValues" dxfId="93" priority="53"/>
  </conditionalFormatting>
  <conditionalFormatting sqref="C28:D28">
    <cfRule type="duplicateValues" dxfId="92" priority="21"/>
  </conditionalFormatting>
  <conditionalFormatting sqref="C29:D30 C32:D38">
    <cfRule type="duplicateValues" dxfId="91" priority="18"/>
  </conditionalFormatting>
  <conditionalFormatting sqref="C31:D31">
    <cfRule type="duplicateValues" dxfId="90" priority="2"/>
  </conditionalFormatting>
  <conditionalFormatting sqref="B29:B30 B32:B34 C35:D38">
    <cfRule type="duplicateValues" dxfId="89" priority="23"/>
  </conditionalFormatting>
  <conditionalFormatting sqref="C39:D39">
    <cfRule type="duplicateValues" dxfId="88" priority="50"/>
  </conditionalFormatting>
  <conditionalFormatting sqref="C43:D43">
    <cfRule type="duplicateValues" dxfId="87" priority="46"/>
  </conditionalFormatting>
  <conditionalFormatting sqref="C44:D44">
    <cfRule type="duplicateValues" dxfId="86" priority="36"/>
  </conditionalFormatting>
  <conditionalFormatting sqref="C45:D46">
    <cfRule type="duplicateValues" dxfId="85" priority="7"/>
  </conditionalFormatting>
  <conditionalFormatting sqref="B48 C40:D42 C47:D47">
    <cfRule type="duplicateValues" dxfId="84" priority="49"/>
  </conditionalFormatting>
  <conditionalFormatting sqref="C48:D50">
    <cfRule type="duplicateValues" dxfId="83" priority="34"/>
  </conditionalFormatting>
  <conditionalFormatting sqref="C49:D50">
    <cfRule type="duplicateValues" dxfId="82" priority="33"/>
  </conditionalFormatting>
  <conditionalFormatting sqref="J4:J7 J9:J11 J14 J18 J25:J27 J29:J34 J40 J44 J48">
    <cfRule type="containsBlanks" dxfId="81" priority="1">
      <formula>LEN(TRIM(J4))=0</formula>
    </cfRule>
  </conditionalFormatting>
  <conditionalFormatting sqref="S15:S16">
    <cfRule type="duplicateValues" dxfId="80" priority="12"/>
  </conditionalFormatting>
  <conditionalFormatting sqref="S19:S20">
    <cfRule type="duplicateValues" dxfId="79" priority="11"/>
  </conditionalFormatting>
  <conditionalFormatting sqref="S22:S26">
    <cfRule type="duplicateValues" dxfId="78" priority="10"/>
  </conditionalFormatting>
  <conditionalFormatting sqref="S27">
    <cfRule type="duplicateValues" dxfId="77" priority="9"/>
  </conditionalFormatting>
  <conditionalFormatting sqref="S29:S38">
    <cfRule type="duplicateValues" dxfId="76" priority="8"/>
  </conditionalFormatting>
  <conditionalFormatting sqref="S39:S40">
    <cfRule type="duplicateValues" dxfId="75" priority="16"/>
  </conditionalFormatting>
  <conditionalFormatting sqref="S41:S42">
    <cfRule type="duplicateValues" dxfId="74" priority="15"/>
  </conditionalFormatting>
  <conditionalFormatting sqref="S45:S46">
    <cfRule type="duplicateValues" dxfId="73" priority="14"/>
  </conditionalFormatting>
  <conditionalFormatting sqref="S49:S50">
    <cfRule type="duplicateValues" dxfId="72" priority="13"/>
  </conditionalFormatting>
  <printOptions horizontalCentered="1"/>
  <pageMargins left="0.19685039370078741" right="0.19685039370078741" top="0.19685039370078741" bottom="0.19685039370078741" header="0.31496062992125978" footer="0.31496062992125978"/>
  <pageSetup paperSize="9" scale="56"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9"/>
  <sheetViews>
    <sheetView zoomScale="125" zoomScaleNormal="110" zoomScaleSheetLayoutView="130" workbookViewId="0">
      <selection activeCell="B49" sqref="B49"/>
    </sheetView>
  </sheetViews>
  <sheetFormatPr defaultColWidth="9.140625" defaultRowHeight="11.25" x14ac:dyDescent="0.2"/>
  <cols>
    <col min="1" max="1" width="9.140625" style="330" customWidth="1"/>
    <col min="2" max="2" width="105.85546875" style="330" customWidth="1"/>
    <col min="3" max="3" width="9.140625" style="330" customWidth="1"/>
    <col min="4" max="4" width="16.140625" style="330" customWidth="1"/>
    <col min="5" max="5" width="18.7109375" style="330" customWidth="1"/>
    <col min="6" max="6" width="1.7109375" style="330" customWidth="1"/>
    <col min="7" max="7" width="7.42578125" style="330" customWidth="1"/>
    <col min="8" max="8" width="9.140625" style="330" customWidth="1"/>
    <col min="9" max="9" width="18" style="330" customWidth="1"/>
    <col min="10" max="10" width="9.140625" style="330" customWidth="1"/>
    <col min="11" max="16384" width="9.140625" style="330"/>
  </cols>
  <sheetData>
    <row r="1" spans="1:9" ht="45.95" customHeight="1" thickBot="1" x14ac:dyDescent="0.25">
      <c r="A1" s="415" t="s">
        <v>441</v>
      </c>
      <c r="B1" s="409"/>
      <c r="C1" s="409"/>
      <c r="D1" s="409"/>
      <c r="E1" s="409"/>
      <c r="F1" s="409"/>
      <c r="G1" s="332"/>
      <c r="H1" s="332"/>
      <c r="I1" s="173" t="s">
        <v>21</v>
      </c>
    </row>
    <row r="2" spans="1:9" ht="10.5" customHeight="1" x14ac:dyDescent="0.2">
      <c r="A2" s="418" t="s">
        <v>442</v>
      </c>
      <c r="B2" s="409"/>
      <c r="C2" s="409"/>
      <c r="D2" s="409"/>
      <c r="E2" s="409"/>
      <c r="F2" s="409"/>
      <c r="G2" s="333"/>
      <c r="H2" s="333" t="s">
        <v>23</v>
      </c>
      <c r="I2" s="174">
        <v>45291</v>
      </c>
    </row>
    <row r="3" spans="1:9" ht="15" customHeight="1" x14ac:dyDescent="0.25">
      <c r="A3" s="418"/>
      <c r="B3" s="409"/>
      <c r="C3" s="409"/>
      <c r="D3" s="409"/>
      <c r="E3" s="409"/>
      <c r="F3" s="409"/>
      <c r="G3" s="417" t="s">
        <v>24</v>
      </c>
      <c r="H3" s="409"/>
      <c r="I3" s="213"/>
    </row>
    <row r="4" spans="1:9" x14ac:dyDescent="0.2">
      <c r="A4" s="334"/>
      <c r="B4" s="334"/>
      <c r="C4" s="334"/>
      <c r="D4" s="334"/>
      <c r="E4" s="334"/>
      <c r="F4" s="334"/>
      <c r="G4" s="333"/>
      <c r="H4" s="333" t="s">
        <v>65</v>
      </c>
      <c r="I4" s="214"/>
    </row>
    <row r="5" spans="1:9" ht="10.5" customHeight="1" x14ac:dyDescent="0.2">
      <c r="A5" s="416" t="s">
        <v>443</v>
      </c>
      <c r="B5" s="409"/>
      <c r="C5" s="409"/>
      <c r="D5" s="409"/>
      <c r="E5" s="409"/>
      <c r="F5" s="409"/>
      <c r="G5" s="417" t="s">
        <v>24</v>
      </c>
      <c r="H5" s="409"/>
      <c r="I5" s="215"/>
    </row>
    <row r="6" spans="1:9" x14ac:dyDescent="0.2">
      <c r="A6" s="411" t="s">
        <v>26</v>
      </c>
      <c r="B6" s="409"/>
      <c r="C6" s="409"/>
      <c r="D6" s="409"/>
      <c r="E6" s="409"/>
      <c r="F6" s="409"/>
      <c r="G6" s="334"/>
      <c r="H6" s="333" t="s">
        <v>67</v>
      </c>
      <c r="I6" s="175" t="s">
        <v>266</v>
      </c>
    </row>
    <row r="7" spans="1:9" ht="12" customHeight="1" thickBot="1" x14ac:dyDescent="0.25">
      <c r="A7" s="409"/>
      <c r="B7" s="409"/>
      <c r="C7" s="409"/>
      <c r="D7" s="409"/>
      <c r="E7" s="409"/>
      <c r="F7" s="409"/>
      <c r="G7" s="333"/>
      <c r="H7" s="333" t="s">
        <v>28</v>
      </c>
      <c r="I7" s="176">
        <v>383</v>
      </c>
    </row>
    <row r="8" spans="1:9" x14ac:dyDescent="0.2">
      <c r="A8" s="177"/>
      <c r="B8" s="177"/>
      <c r="C8" s="413" t="s">
        <v>29</v>
      </c>
      <c r="D8" s="409"/>
      <c r="E8" s="409"/>
      <c r="F8" s="409"/>
      <c r="G8" s="334"/>
      <c r="H8" s="334"/>
      <c r="I8" s="334"/>
    </row>
    <row r="9" spans="1:9" ht="16.5" customHeight="1" x14ac:dyDescent="0.2">
      <c r="A9" s="416" t="s">
        <v>68</v>
      </c>
      <c r="B9" s="409"/>
      <c r="C9" s="409"/>
      <c r="D9" s="409"/>
      <c r="E9" s="409"/>
      <c r="F9" s="409"/>
    </row>
    <row r="10" spans="1:9" x14ac:dyDescent="0.2">
      <c r="A10" s="412" t="s">
        <v>31</v>
      </c>
      <c r="B10" s="409"/>
      <c r="C10" s="409"/>
      <c r="D10" s="409"/>
      <c r="E10" s="409"/>
      <c r="F10" s="409"/>
    </row>
    <row r="11" spans="1:9" ht="12.95" customHeight="1" x14ac:dyDescent="0.2">
      <c r="A11" s="411"/>
      <c r="B11" s="409"/>
      <c r="C11" s="409"/>
      <c r="D11" s="410" t="s">
        <v>69</v>
      </c>
      <c r="E11" s="409"/>
      <c r="F11" s="409"/>
    </row>
    <row r="12" spans="1:9" x14ac:dyDescent="0.2">
      <c r="A12" s="411"/>
      <c r="B12" s="409"/>
      <c r="C12" s="409"/>
      <c r="D12" s="409"/>
      <c r="E12" s="409"/>
      <c r="F12" s="409"/>
    </row>
    <row r="13" spans="1:9" x14ac:dyDescent="0.2">
      <c r="A13" s="331"/>
      <c r="B13" s="331"/>
      <c r="C13" s="331"/>
      <c r="D13" s="331"/>
      <c r="E13" s="331"/>
    </row>
    <row r="14" spans="1:9" ht="31.5" customHeight="1" x14ac:dyDescent="0.2">
      <c r="A14" s="97" t="s">
        <v>33</v>
      </c>
      <c r="B14" s="97" t="s">
        <v>34</v>
      </c>
      <c r="C14" s="97" t="s">
        <v>35</v>
      </c>
      <c r="D14" s="97" t="s">
        <v>36</v>
      </c>
      <c r="E14" s="97" t="s">
        <v>42</v>
      </c>
    </row>
    <row r="15" spans="1:9" ht="22.5" customHeight="1" x14ac:dyDescent="0.2">
      <c r="A15" s="128" t="s">
        <v>444</v>
      </c>
      <c r="B15" s="127" t="str">
        <f>Прил_5_2_ПСпецчасть_ТиОЛ_Расчет!B3</f>
        <v>Объем доходов от реализации дополнительных профессиональных программ и основных программ профессионального обучения в расчете на одного НПР</v>
      </c>
      <c r="C15" s="178" t="str">
        <f>Прил_5_2_ПСпецчасть_ТиОЛ_Расчет!E3</f>
        <v>тыс. рублей</v>
      </c>
      <c r="D15" s="312">
        <f>Прил_5_2_ПСпецчасть_ТиОЛ_Расчет!I3</f>
        <v>0</v>
      </c>
      <c r="E15" s="278">
        <f>Прил_5_2_ПСпецчасть_ТиОЛ_Расчет!J3</f>
        <v>0</v>
      </c>
    </row>
    <row r="16" spans="1:9" ht="33.75" customHeight="1" x14ac:dyDescent="0.2">
      <c r="A16" s="128" t="s">
        <v>445</v>
      </c>
      <c r="B16" s="127" t="str">
        <f>Прил_5_2_ПСпецчасть_ТиОЛ_Расчет!B8</f>
        <v>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v>
      </c>
      <c r="C16" s="178" t="str">
        <f>Прил_5_2_ПСпецчасть_ТиОЛ_Расчет!E8</f>
        <v>тыс. рублей</v>
      </c>
      <c r="D16" s="312">
        <f>Прил_5_2_ПСпецчасть_ТиОЛ_Расчет!I8</f>
        <v>0</v>
      </c>
      <c r="E16" s="278">
        <f>Прил_5_2_ПСпецчасть_ТиОЛ_Расчет!J8</f>
        <v>0</v>
      </c>
    </row>
    <row r="17" spans="1:14" ht="22.5" customHeight="1" x14ac:dyDescent="0.2">
      <c r="A17" s="128" t="s">
        <v>446</v>
      </c>
      <c r="B17" s="127" t="str">
        <f>Прил_5_2_ПСпецчасть_ТиОЛ_Расчет!B17</f>
        <v>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v>
      </c>
      <c r="C17" s="179" t="str">
        <f>Прил_5_2_ПСпецчасть_ТиОЛ_Расчет!E17</f>
        <v>процент</v>
      </c>
      <c r="D17" s="312">
        <f>Прил_5_2_ПСпецчасть_ТиОЛ_Расчет!I17</f>
        <v>0</v>
      </c>
      <c r="E17" s="278">
        <f>Прил_5_2_ПСпецчасть_ТиОЛ_Расчет!J17</f>
        <v>0</v>
      </c>
    </row>
    <row r="18" spans="1:14" x14ac:dyDescent="0.2">
      <c r="A18" s="128" t="s">
        <v>447</v>
      </c>
      <c r="B18" s="127" t="str">
        <f>Прил_5_2_ПСпецчасть_ТиОЛ_Расчет!B32</f>
        <v>Доля обучающихся по образовательным программам высшего образования, прибывших из других субъектов Российской Федерации</v>
      </c>
      <c r="C18" s="179" t="str">
        <f>Прил_5_2_ПСпецчасть_ТиОЛ_Расчет!E32</f>
        <v>процент</v>
      </c>
      <c r="D18" s="312">
        <f>Прил_5_2_ПСпецчасть_ТиОЛ_Расчет!I32</f>
        <v>0</v>
      </c>
      <c r="E18" s="278">
        <f>Прил_5_2_ПСпецчасть_ТиОЛ_Расчет!J32</f>
        <v>0</v>
      </c>
    </row>
    <row r="19" spans="1:14" ht="22.5" customHeight="1" x14ac:dyDescent="0.2">
      <c r="A19" s="128" t="s">
        <v>448</v>
      </c>
      <c r="B19" s="127" t="str">
        <f>Прил_5_2_ПСпецчасть_ТиОЛ_Расчет!B37</f>
        <v>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v>
      </c>
      <c r="C19" s="179" t="str">
        <f>Прил_5_2_ПСпецчасть_ТиОЛ_Расчет!E37</f>
        <v>процент</v>
      </c>
      <c r="D19" s="312">
        <f>Прил_5_2_ПСпецчасть_ТиОЛ_Расчет!I37</f>
        <v>0</v>
      </c>
      <c r="E19" s="278">
        <f>Прил_5_2_ПСпецчасть_ТиОЛ_Расчет!J37</f>
        <v>0</v>
      </c>
    </row>
    <row r="20" spans="1:14" ht="22.5" customHeight="1" x14ac:dyDescent="0.2">
      <c r="A20" s="128" t="s">
        <v>449</v>
      </c>
      <c r="B20" s="127" t="str">
        <f>Прил_5_2_ПСпецчасть_ТиОЛ_Расчет!B50</f>
        <v>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v>
      </c>
      <c r="C20" s="178" t="str">
        <f>Прил_5_2_ПСпецчасть_ТиОЛ_Расчет!E50</f>
        <v>тыс. рублей</v>
      </c>
      <c r="D20" s="312">
        <f>Прил_5_2_ПСпецчасть_ТиОЛ_Расчет!I50</f>
        <v>0</v>
      </c>
      <c r="E20" s="278">
        <f>Прил_5_2_ПСпецчасть_ТиОЛ_Расчет!J50</f>
        <v>0</v>
      </c>
      <c r="G20" s="334"/>
      <c r="H20" s="334"/>
      <c r="I20" s="334"/>
      <c r="J20" s="334"/>
    </row>
    <row r="21" spans="1:14" ht="22.5" customHeight="1" x14ac:dyDescent="0.2">
      <c r="A21" s="153" t="s">
        <v>450</v>
      </c>
      <c r="B21" s="180" t="str">
        <f>Прил_5_2_ПСпецчасть_ТиОЛ_Расчет!B54</f>
        <v>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v>
      </c>
      <c r="C21" s="181" t="str">
        <f>Прил_5_2_ПСпецчасть_ТиОЛ_Расчет!E54</f>
        <v>единица</v>
      </c>
      <c r="D21" s="312">
        <f>Прил_5_2_ПСпецчасть_ТиОЛ_Расчет!I54</f>
        <v>0</v>
      </c>
      <c r="E21" s="278">
        <f>Прил_5_2_ПСпецчасть_ТиОЛ_Расчет!J54</f>
        <v>0</v>
      </c>
      <c r="G21" s="334"/>
      <c r="H21" s="334"/>
      <c r="I21" s="334"/>
      <c r="J21" s="334"/>
    </row>
    <row r="22" spans="1:14" ht="22.5" customHeight="1" x14ac:dyDescent="0.2">
      <c r="A22" s="153" t="s">
        <v>451</v>
      </c>
      <c r="B22" s="152" t="str">
        <f>Прил_5_2_ПСпецчасть_ТиОЛ_Расчет!B58</f>
        <v>Количество индексируемых в базе данных Scopus публикаций типов "Article", "Review" за последние три полных года, в расчете на одного НПР</v>
      </c>
      <c r="C22" s="181" t="str">
        <f>Прил_5_2_ПСпецчасть_ТиОЛ_Расчет!E58</f>
        <v>единица</v>
      </c>
      <c r="D22" s="312">
        <f>Прил_5_2_ПСпецчасть_ТиОЛ_Расчет!I58</f>
        <v>0</v>
      </c>
      <c r="E22" s="278">
        <f>Прил_5_2_ПСпецчасть_ТиОЛ_Расчет!J58</f>
        <v>0</v>
      </c>
      <c r="G22" s="334"/>
      <c r="H22" s="334"/>
      <c r="I22" s="334"/>
      <c r="J22" s="334"/>
    </row>
    <row r="23" spans="1:14" x14ac:dyDescent="0.2">
      <c r="A23" s="331"/>
      <c r="B23" s="331"/>
      <c r="C23" s="331"/>
      <c r="D23" s="331"/>
      <c r="E23" s="331"/>
      <c r="G23" s="334"/>
      <c r="H23" s="334"/>
      <c r="I23" s="334"/>
      <c r="J23" s="334"/>
    </row>
    <row r="24" spans="1:14" x14ac:dyDescent="0.2">
      <c r="G24" s="334"/>
      <c r="H24" s="334"/>
      <c r="I24" s="334"/>
      <c r="J24" s="334"/>
    </row>
    <row r="25" spans="1:14" x14ac:dyDescent="0.2">
      <c r="A25" s="182"/>
    </row>
    <row r="26" spans="1:14" ht="15" customHeight="1" x14ac:dyDescent="0.2">
      <c r="A26" s="414" t="s">
        <v>75</v>
      </c>
      <c r="B26" s="409"/>
      <c r="C26" s="409"/>
      <c r="D26" s="409"/>
      <c r="E26" s="409"/>
      <c r="F26" s="334"/>
      <c r="K26" s="334"/>
      <c r="L26" s="334"/>
      <c r="M26" s="334"/>
      <c r="N26" s="334"/>
    </row>
    <row r="27" spans="1:14" ht="15" customHeight="1" x14ac:dyDescent="0.2">
      <c r="A27" s="414" t="s">
        <v>76</v>
      </c>
      <c r="B27" s="409"/>
      <c r="C27" s="409"/>
      <c r="D27" s="409"/>
      <c r="E27" s="409"/>
      <c r="F27" s="334"/>
      <c r="K27" s="334"/>
      <c r="L27" s="334"/>
      <c r="M27" s="334"/>
      <c r="N27" s="334"/>
    </row>
    <row r="28" spans="1:14" ht="15" customHeight="1" x14ac:dyDescent="0.2">
      <c r="A28" s="414" t="s">
        <v>77</v>
      </c>
      <c r="B28" s="409"/>
      <c r="C28" s="409"/>
      <c r="D28" s="409"/>
      <c r="E28" s="409"/>
      <c r="F28" s="334"/>
      <c r="K28" s="334"/>
      <c r="L28" s="334"/>
      <c r="M28" s="334"/>
      <c r="N28" s="334"/>
    </row>
    <row r="29" spans="1:14" ht="10.5" customHeight="1" x14ac:dyDescent="0.2">
      <c r="A29" s="408"/>
      <c r="B29" s="409"/>
      <c r="C29" s="409"/>
      <c r="D29" s="409"/>
      <c r="E29" s="409"/>
    </row>
  </sheetData>
  <sheetProtection algorithmName="SHA-512" hashValue="4B0ztN0mgJQcqQRpm8eIuenOfP3s4c7oY0l08cxmYh1q1B6FoM+HKnU32mTqvTKB4LlHKJGtmqdMph1WxPC7yQ==" saltValue="vnzMi6bbwiN90Fxu7lVOMQ==" spinCount="100000" sheet="1" objects="1" scenarios="1" formatColumns="0" formatRows="0"/>
  <mergeCells count="17">
    <mergeCell ref="A1:F1"/>
    <mergeCell ref="A5:F5"/>
    <mergeCell ref="A9:F9"/>
    <mergeCell ref="A28:E28"/>
    <mergeCell ref="G5:H5"/>
    <mergeCell ref="A12:F12"/>
    <mergeCell ref="A3:F3"/>
    <mergeCell ref="G3:H3"/>
    <mergeCell ref="A27:E27"/>
    <mergeCell ref="A2:F2"/>
    <mergeCell ref="A29:E29"/>
    <mergeCell ref="D11:F11"/>
    <mergeCell ref="A11:C11"/>
    <mergeCell ref="A6:F7"/>
    <mergeCell ref="A10:F10"/>
    <mergeCell ref="C8:F8"/>
    <mergeCell ref="A26:E26"/>
  </mergeCells>
  <printOptions horizontalCentered="1"/>
  <pageMargins left="0.19685039370078741" right="0.19685039370078741" top="0.19685039370078741" bottom="0.19685039370078741" header="0.31496062992125978" footer="0.31496062992125978"/>
  <pageSetup paperSize="9" scale="6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61"/>
  <sheetViews>
    <sheetView topLeftCell="C1" zoomScale="130" zoomScaleNormal="130" zoomScaleSheetLayoutView="85" workbookViewId="0">
      <selection activeCell="I18" sqref="I18"/>
    </sheetView>
  </sheetViews>
  <sheetFormatPr defaultColWidth="9.140625" defaultRowHeight="15" x14ac:dyDescent="0.25"/>
  <cols>
    <col min="1" max="1" width="9.85546875" style="95" customWidth="1"/>
    <col min="2" max="2" width="56.140625" style="95" customWidth="1"/>
    <col min="3" max="3" width="74" style="172" customWidth="1"/>
    <col min="4" max="4" width="11.42578125" style="185" customWidth="1"/>
    <col min="5" max="5" width="9" style="95" bestFit="1" customWidth="1"/>
    <col min="6" max="8" width="11.85546875" style="95" hidden="1" customWidth="1"/>
    <col min="9" max="10" width="21.7109375" style="95" customWidth="1"/>
    <col min="11" max="17" width="11.85546875" style="95" hidden="1" customWidth="1"/>
    <col min="18" max="18" width="6.42578125" style="95" hidden="1" customWidth="1"/>
    <col min="19" max="19" width="27.140625" style="95" bestFit="1" customWidth="1"/>
    <col min="20" max="20" width="9.140625" style="95" customWidth="1"/>
    <col min="21" max="16384" width="9.140625" style="95"/>
  </cols>
  <sheetData>
    <row r="1" spans="1:19" ht="42" customHeight="1" x14ac:dyDescent="0.25">
      <c r="A1" s="419" t="s">
        <v>33</v>
      </c>
      <c r="B1" s="93" t="s">
        <v>38</v>
      </c>
      <c r="C1" s="93" t="s">
        <v>39</v>
      </c>
      <c r="D1" s="93" t="s">
        <v>40</v>
      </c>
      <c r="E1" s="93" t="s">
        <v>41</v>
      </c>
      <c r="F1" s="93">
        <v>2018</v>
      </c>
      <c r="G1" s="93">
        <v>2019</v>
      </c>
      <c r="H1" s="93">
        <v>2020</v>
      </c>
      <c r="I1" s="93" t="s">
        <v>36</v>
      </c>
      <c r="J1" s="93" t="s">
        <v>42</v>
      </c>
      <c r="K1" s="93">
        <v>2023</v>
      </c>
      <c r="L1" s="93">
        <v>2024</v>
      </c>
      <c r="M1" s="93">
        <v>2025</v>
      </c>
      <c r="N1" s="93">
        <v>2026</v>
      </c>
      <c r="O1" s="93">
        <v>2027</v>
      </c>
      <c r="P1" s="93">
        <v>2028</v>
      </c>
      <c r="Q1" s="93">
        <v>2029</v>
      </c>
      <c r="R1" s="93">
        <v>2030</v>
      </c>
      <c r="S1" s="94" t="s">
        <v>43</v>
      </c>
    </row>
    <row r="2" spans="1:19" ht="15.75" customHeight="1" thickBot="1" x14ac:dyDescent="0.3">
      <c r="A2" s="396"/>
      <c r="B2" s="97" t="s">
        <v>44</v>
      </c>
      <c r="C2" s="97" t="s">
        <v>79</v>
      </c>
      <c r="D2" s="97">
        <v>1</v>
      </c>
      <c r="E2" s="97">
        <v>2</v>
      </c>
      <c r="F2" s="97"/>
      <c r="G2" s="97"/>
      <c r="H2" s="97"/>
      <c r="I2" s="97">
        <v>3</v>
      </c>
      <c r="J2" s="97">
        <v>4</v>
      </c>
      <c r="K2" s="97"/>
      <c r="L2" s="97"/>
      <c r="M2" s="97"/>
      <c r="N2" s="97"/>
      <c r="O2" s="97"/>
      <c r="P2" s="97"/>
      <c r="Q2" s="97"/>
      <c r="R2" s="97"/>
      <c r="S2" s="98">
        <v>5</v>
      </c>
    </row>
    <row r="3" spans="1:19" ht="42" customHeight="1" x14ac:dyDescent="0.25">
      <c r="A3" s="401" t="s">
        <v>452</v>
      </c>
      <c r="B3" s="117" t="s">
        <v>453</v>
      </c>
      <c r="C3" s="118" t="s">
        <v>454</v>
      </c>
      <c r="D3" s="119">
        <v>20</v>
      </c>
      <c r="E3" s="100" t="s">
        <v>83</v>
      </c>
      <c r="F3" s="120">
        <f t="shared" ref="F3:R3" si="0">IFERROR(((F4+F5)/(F6+F7)),0)</f>
        <v>0</v>
      </c>
      <c r="G3" s="120">
        <f t="shared" si="0"/>
        <v>0</v>
      </c>
      <c r="H3" s="120">
        <f t="shared" si="0"/>
        <v>0</v>
      </c>
      <c r="I3" s="265">
        <f t="shared" si="0"/>
        <v>0</v>
      </c>
      <c r="J3" s="265">
        <f t="shared" si="0"/>
        <v>0</v>
      </c>
      <c r="K3" s="122">
        <f t="shared" si="0"/>
        <v>0</v>
      </c>
      <c r="L3" s="122">
        <f t="shared" si="0"/>
        <v>0</v>
      </c>
      <c r="M3" s="122">
        <f t="shared" si="0"/>
        <v>0</v>
      </c>
      <c r="N3" s="122">
        <f t="shared" si="0"/>
        <v>0</v>
      </c>
      <c r="O3" s="122">
        <f t="shared" si="0"/>
        <v>0</v>
      </c>
      <c r="P3" s="122">
        <f t="shared" si="0"/>
        <v>0</v>
      </c>
      <c r="Q3" s="122">
        <f t="shared" si="0"/>
        <v>0</v>
      </c>
      <c r="R3" s="122">
        <f t="shared" si="0"/>
        <v>0</v>
      </c>
      <c r="S3" s="183" t="s">
        <v>455</v>
      </c>
    </row>
    <row r="4" spans="1:19" ht="22.5" customHeight="1" x14ac:dyDescent="0.25">
      <c r="A4" s="392"/>
      <c r="B4" s="123" t="s">
        <v>456</v>
      </c>
      <c r="C4" s="127" t="s">
        <v>457</v>
      </c>
      <c r="D4" s="128" t="s">
        <v>458</v>
      </c>
      <c r="E4" s="105" t="s">
        <v>83</v>
      </c>
      <c r="F4" s="106">
        <v>0</v>
      </c>
      <c r="G4" s="106">
        <v>0</v>
      </c>
      <c r="H4" s="106">
        <v>0</v>
      </c>
      <c r="I4" s="309" t="s">
        <v>459</v>
      </c>
      <c r="J4" s="267"/>
      <c r="K4" s="106">
        <v>0</v>
      </c>
      <c r="L4" s="106">
        <v>0</v>
      </c>
      <c r="M4" s="106">
        <v>0</v>
      </c>
      <c r="N4" s="106">
        <v>0</v>
      </c>
      <c r="O4" s="106">
        <v>0</v>
      </c>
      <c r="P4" s="106">
        <v>0</v>
      </c>
      <c r="Q4" s="106">
        <v>0</v>
      </c>
      <c r="R4" s="106">
        <v>0</v>
      </c>
      <c r="S4" s="98" t="s">
        <v>460</v>
      </c>
    </row>
    <row r="5" spans="1:19" ht="22.5" customHeight="1" x14ac:dyDescent="0.25">
      <c r="A5" s="392"/>
      <c r="B5" s="123" t="s">
        <v>461</v>
      </c>
      <c r="C5" s="127" t="s">
        <v>462</v>
      </c>
      <c r="D5" s="128" t="s">
        <v>463</v>
      </c>
      <c r="E5" s="105" t="s">
        <v>83</v>
      </c>
      <c r="F5" s="106">
        <v>0</v>
      </c>
      <c r="G5" s="106">
        <v>0</v>
      </c>
      <c r="H5" s="106">
        <v>0</v>
      </c>
      <c r="I5" s="309" t="s">
        <v>464</v>
      </c>
      <c r="J5" s="267"/>
      <c r="K5" s="106">
        <v>0</v>
      </c>
      <c r="L5" s="106">
        <v>0</v>
      </c>
      <c r="M5" s="106">
        <v>0</v>
      </c>
      <c r="N5" s="106">
        <v>0</v>
      </c>
      <c r="O5" s="106">
        <v>0</v>
      </c>
      <c r="P5" s="106">
        <v>0</v>
      </c>
      <c r="Q5" s="106">
        <v>0</v>
      </c>
      <c r="R5" s="106">
        <v>0</v>
      </c>
      <c r="S5" s="98" t="s">
        <v>465</v>
      </c>
    </row>
    <row r="6" spans="1:19" ht="22.5" customHeight="1" x14ac:dyDescent="0.25">
      <c r="A6" s="392"/>
      <c r="B6" s="123" t="s">
        <v>171</v>
      </c>
      <c r="C6" s="127" t="s">
        <v>172</v>
      </c>
      <c r="D6" s="128" t="s">
        <v>466</v>
      </c>
      <c r="E6" s="105" t="s">
        <v>174</v>
      </c>
      <c r="F6" s="106">
        <v>0</v>
      </c>
      <c r="G6" s="106">
        <v>0</v>
      </c>
      <c r="H6" s="106">
        <v>0</v>
      </c>
      <c r="I6" s="299" t="s">
        <v>325</v>
      </c>
      <c r="J6" s="268">
        <f>'Прил_ПЭ_Базовая часть_расчет'!J27</f>
        <v>339.5</v>
      </c>
      <c r="K6" s="106">
        <v>0</v>
      </c>
      <c r="L6" s="106">
        <v>0</v>
      </c>
      <c r="M6" s="106">
        <v>0</v>
      </c>
      <c r="N6" s="106">
        <v>0</v>
      </c>
      <c r="O6" s="106">
        <v>0</v>
      </c>
      <c r="P6" s="106">
        <v>0</v>
      </c>
      <c r="Q6" s="106">
        <v>0</v>
      </c>
      <c r="R6" s="106">
        <v>0</v>
      </c>
      <c r="S6" s="98" t="s">
        <v>175</v>
      </c>
    </row>
    <row r="7" spans="1:19" ht="24.75" customHeight="1" thickBot="1" x14ac:dyDescent="0.3">
      <c r="A7" s="393"/>
      <c r="B7" s="135" t="s">
        <v>176</v>
      </c>
      <c r="C7" s="127" t="s">
        <v>177</v>
      </c>
      <c r="D7" s="130" t="s">
        <v>467</v>
      </c>
      <c r="E7" s="109" t="s">
        <v>174</v>
      </c>
      <c r="F7" s="110">
        <v>0</v>
      </c>
      <c r="G7" s="110">
        <v>0</v>
      </c>
      <c r="H7" s="110">
        <v>0</v>
      </c>
      <c r="I7" s="311" t="s">
        <v>327</v>
      </c>
      <c r="J7" s="268">
        <f>'Прил_ПЭ_Базовая часть_расчет'!J28</f>
        <v>7.9</v>
      </c>
      <c r="K7" s="110">
        <v>0</v>
      </c>
      <c r="L7" s="110">
        <v>0</v>
      </c>
      <c r="M7" s="110">
        <v>0</v>
      </c>
      <c r="N7" s="110">
        <v>0</v>
      </c>
      <c r="O7" s="110">
        <v>0</v>
      </c>
      <c r="P7" s="110">
        <v>0</v>
      </c>
      <c r="Q7" s="110">
        <v>0</v>
      </c>
      <c r="R7" s="110">
        <v>0</v>
      </c>
      <c r="S7" s="136" t="s">
        <v>179</v>
      </c>
    </row>
    <row r="8" spans="1:19" ht="88.5" customHeight="1" x14ac:dyDescent="0.25">
      <c r="A8" s="401" t="s">
        <v>468</v>
      </c>
      <c r="B8" s="117" t="s">
        <v>469</v>
      </c>
      <c r="C8" s="118" t="s">
        <v>470</v>
      </c>
      <c r="D8" s="119">
        <v>21</v>
      </c>
      <c r="E8" s="100" t="s">
        <v>83</v>
      </c>
      <c r="F8" s="120">
        <f t="shared" ref="F8:R8" si="1">IFERROR(((SUM(F9:F14))/(F15+F16)),0)</f>
        <v>0</v>
      </c>
      <c r="G8" s="120">
        <f t="shared" si="1"/>
        <v>0</v>
      </c>
      <c r="H8" s="120">
        <f t="shared" si="1"/>
        <v>0</v>
      </c>
      <c r="I8" s="265">
        <f t="shared" si="1"/>
        <v>0</v>
      </c>
      <c r="J8" s="265">
        <f t="shared" si="1"/>
        <v>0</v>
      </c>
      <c r="K8" s="122">
        <f t="shared" si="1"/>
        <v>0</v>
      </c>
      <c r="L8" s="122">
        <f t="shared" si="1"/>
        <v>0</v>
      </c>
      <c r="M8" s="122">
        <f t="shared" si="1"/>
        <v>0</v>
      </c>
      <c r="N8" s="122">
        <f t="shared" si="1"/>
        <v>0</v>
      </c>
      <c r="O8" s="122">
        <f t="shared" si="1"/>
        <v>0</v>
      </c>
      <c r="P8" s="122">
        <f t="shared" si="1"/>
        <v>0</v>
      </c>
      <c r="Q8" s="122">
        <f t="shared" si="1"/>
        <v>0</v>
      </c>
      <c r="R8" s="122">
        <f t="shared" si="1"/>
        <v>0</v>
      </c>
      <c r="S8" s="98" t="s">
        <v>471</v>
      </c>
    </row>
    <row r="9" spans="1:19" ht="22.5" customHeight="1" x14ac:dyDescent="0.25">
      <c r="A9" s="392"/>
      <c r="B9" s="123" t="s">
        <v>472</v>
      </c>
      <c r="C9" s="127" t="s">
        <v>473</v>
      </c>
      <c r="D9" s="128" t="s">
        <v>474</v>
      </c>
      <c r="E9" s="105" t="s">
        <v>83</v>
      </c>
      <c r="F9" s="106">
        <v>0</v>
      </c>
      <c r="G9" s="106">
        <v>0</v>
      </c>
      <c r="H9" s="106">
        <v>0</v>
      </c>
      <c r="I9" s="309" t="s">
        <v>475</v>
      </c>
      <c r="J9" s="267"/>
      <c r="K9" s="106">
        <v>0</v>
      </c>
      <c r="L9" s="106">
        <v>0</v>
      </c>
      <c r="M9" s="106">
        <v>0</v>
      </c>
      <c r="N9" s="106">
        <v>0</v>
      </c>
      <c r="O9" s="106">
        <v>0</v>
      </c>
      <c r="P9" s="106">
        <v>0</v>
      </c>
      <c r="Q9" s="106">
        <v>0</v>
      </c>
      <c r="R9" s="106">
        <v>0</v>
      </c>
      <c r="S9" s="98" t="s">
        <v>108</v>
      </c>
    </row>
    <row r="10" spans="1:19" ht="22.5" customHeight="1" x14ac:dyDescent="0.25">
      <c r="A10" s="392"/>
      <c r="B10" s="123" t="s">
        <v>476</v>
      </c>
      <c r="C10" s="127" t="s">
        <v>477</v>
      </c>
      <c r="D10" s="128" t="s">
        <v>478</v>
      </c>
      <c r="E10" s="105" t="s">
        <v>83</v>
      </c>
      <c r="F10" s="106">
        <v>0</v>
      </c>
      <c r="G10" s="106">
        <v>0</v>
      </c>
      <c r="H10" s="106">
        <v>0</v>
      </c>
      <c r="I10" s="309" t="s">
        <v>479</v>
      </c>
      <c r="J10" s="267"/>
      <c r="K10" s="106">
        <v>0</v>
      </c>
      <c r="L10" s="106">
        <v>0</v>
      </c>
      <c r="M10" s="106">
        <v>0</v>
      </c>
      <c r="N10" s="106">
        <v>0</v>
      </c>
      <c r="O10" s="106">
        <v>0</v>
      </c>
      <c r="P10" s="106">
        <v>0</v>
      </c>
      <c r="Q10" s="106">
        <v>0</v>
      </c>
      <c r="R10" s="106">
        <v>0</v>
      </c>
      <c r="S10" s="98" t="s">
        <v>112</v>
      </c>
    </row>
    <row r="11" spans="1:19" ht="22.5" customHeight="1" x14ac:dyDescent="0.25">
      <c r="A11" s="392"/>
      <c r="B11" s="123" t="s">
        <v>480</v>
      </c>
      <c r="C11" s="127" t="s">
        <v>481</v>
      </c>
      <c r="D11" s="128" t="s">
        <v>482</v>
      </c>
      <c r="E11" s="105" t="s">
        <v>83</v>
      </c>
      <c r="F11" s="106">
        <v>0</v>
      </c>
      <c r="G11" s="106">
        <v>0</v>
      </c>
      <c r="H11" s="106">
        <v>0</v>
      </c>
      <c r="I11" s="309" t="s">
        <v>483</v>
      </c>
      <c r="J11" s="267"/>
      <c r="K11" s="106">
        <v>0</v>
      </c>
      <c r="L11" s="106">
        <v>0</v>
      </c>
      <c r="M11" s="106">
        <v>0</v>
      </c>
      <c r="N11" s="106">
        <v>0</v>
      </c>
      <c r="O11" s="106">
        <v>0</v>
      </c>
      <c r="P11" s="106">
        <v>0</v>
      </c>
      <c r="Q11" s="106">
        <v>0</v>
      </c>
      <c r="R11" s="106">
        <v>0</v>
      </c>
      <c r="S11" s="98" t="s">
        <v>120</v>
      </c>
    </row>
    <row r="12" spans="1:19" ht="22.5" customHeight="1" x14ac:dyDescent="0.25">
      <c r="A12" s="392"/>
      <c r="B12" s="123" t="s">
        <v>484</v>
      </c>
      <c r="C12" s="127" t="s">
        <v>485</v>
      </c>
      <c r="D12" s="128" t="s">
        <v>486</v>
      </c>
      <c r="E12" s="105" t="s">
        <v>83</v>
      </c>
      <c r="F12" s="106">
        <v>0</v>
      </c>
      <c r="G12" s="106">
        <v>0</v>
      </c>
      <c r="H12" s="106">
        <v>0</v>
      </c>
      <c r="I12" s="309" t="s">
        <v>487</v>
      </c>
      <c r="J12" s="267"/>
      <c r="K12" s="106">
        <v>0</v>
      </c>
      <c r="L12" s="106">
        <v>0</v>
      </c>
      <c r="M12" s="106">
        <v>0</v>
      </c>
      <c r="N12" s="106">
        <v>0</v>
      </c>
      <c r="O12" s="106">
        <v>0</v>
      </c>
      <c r="P12" s="106">
        <v>0</v>
      </c>
      <c r="Q12" s="106">
        <v>0</v>
      </c>
      <c r="R12" s="106">
        <v>0</v>
      </c>
      <c r="S12" s="98" t="s">
        <v>488</v>
      </c>
    </row>
    <row r="13" spans="1:19" ht="22.5" customHeight="1" x14ac:dyDescent="0.25">
      <c r="A13" s="392"/>
      <c r="B13" s="123" t="s">
        <v>489</v>
      </c>
      <c r="C13" s="127" t="s">
        <v>490</v>
      </c>
      <c r="D13" s="128" t="s">
        <v>491</v>
      </c>
      <c r="E13" s="105" t="s">
        <v>83</v>
      </c>
      <c r="F13" s="106">
        <v>0</v>
      </c>
      <c r="G13" s="106">
        <v>0</v>
      </c>
      <c r="H13" s="106">
        <v>0</v>
      </c>
      <c r="I13" s="309" t="s">
        <v>492</v>
      </c>
      <c r="J13" s="267"/>
      <c r="K13" s="106">
        <v>0</v>
      </c>
      <c r="L13" s="106">
        <v>0</v>
      </c>
      <c r="M13" s="106">
        <v>0</v>
      </c>
      <c r="N13" s="106">
        <v>0</v>
      </c>
      <c r="O13" s="106">
        <v>0</v>
      </c>
      <c r="P13" s="106">
        <v>0</v>
      </c>
      <c r="Q13" s="106">
        <v>0</v>
      </c>
      <c r="R13" s="106">
        <v>0</v>
      </c>
      <c r="S13" s="98" t="s">
        <v>493</v>
      </c>
    </row>
    <row r="14" spans="1:19" ht="22.5" customHeight="1" x14ac:dyDescent="0.25">
      <c r="A14" s="392"/>
      <c r="B14" s="123" t="s">
        <v>494</v>
      </c>
      <c r="C14" s="127" t="s">
        <v>495</v>
      </c>
      <c r="D14" s="128" t="s">
        <v>496</v>
      </c>
      <c r="E14" s="105" t="s">
        <v>83</v>
      </c>
      <c r="F14" s="106">
        <v>0</v>
      </c>
      <c r="G14" s="106">
        <v>0</v>
      </c>
      <c r="H14" s="106">
        <v>0</v>
      </c>
      <c r="I14" s="309" t="s">
        <v>497</v>
      </c>
      <c r="J14" s="267"/>
      <c r="K14" s="106">
        <v>0</v>
      </c>
      <c r="L14" s="106">
        <v>0</v>
      </c>
      <c r="M14" s="106">
        <v>0</v>
      </c>
      <c r="N14" s="106">
        <v>0</v>
      </c>
      <c r="O14" s="106">
        <v>0</v>
      </c>
      <c r="P14" s="106">
        <v>0</v>
      </c>
      <c r="Q14" s="106">
        <v>0</v>
      </c>
      <c r="R14" s="106">
        <v>0</v>
      </c>
      <c r="S14" s="98" t="s">
        <v>498</v>
      </c>
    </row>
    <row r="15" spans="1:19" ht="22.5" customHeight="1" x14ac:dyDescent="0.25">
      <c r="A15" s="392"/>
      <c r="B15" s="123" t="s">
        <v>171</v>
      </c>
      <c r="C15" s="127" t="s">
        <v>172</v>
      </c>
      <c r="D15" s="128" t="s">
        <v>499</v>
      </c>
      <c r="E15" s="105" t="s">
        <v>174</v>
      </c>
      <c r="F15" s="106">
        <v>0</v>
      </c>
      <c r="G15" s="106">
        <v>0</v>
      </c>
      <c r="H15" s="106">
        <v>0</v>
      </c>
      <c r="I15" s="299" t="s">
        <v>325</v>
      </c>
      <c r="J15" s="268">
        <f>'Прил_ПЭ_Базовая часть_расчет'!J27</f>
        <v>339.5</v>
      </c>
      <c r="K15" s="106">
        <v>0</v>
      </c>
      <c r="L15" s="106">
        <v>0</v>
      </c>
      <c r="M15" s="106">
        <v>0</v>
      </c>
      <c r="N15" s="106">
        <v>0</v>
      </c>
      <c r="O15" s="106">
        <v>0</v>
      </c>
      <c r="P15" s="106">
        <v>0</v>
      </c>
      <c r="Q15" s="106">
        <v>0</v>
      </c>
      <c r="R15" s="106">
        <v>0</v>
      </c>
      <c r="S15" s="98" t="s">
        <v>175</v>
      </c>
    </row>
    <row r="16" spans="1:19" ht="23.25" customHeight="1" thickBot="1" x14ac:dyDescent="0.3">
      <c r="A16" s="393"/>
      <c r="B16" s="129" t="s">
        <v>176</v>
      </c>
      <c r="C16" s="143" t="s">
        <v>177</v>
      </c>
      <c r="D16" s="144" t="s">
        <v>500</v>
      </c>
      <c r="E16" s="131" t="s">
        <v>174</v>
      </c>
      <c r="F16" s="132">
        <v>0</v>
      </c>
      <c r="G16" s="132">
        <v>0</v>
      </c>
      <c r="H16" s="132">
        <v>0</v>
      </c>
      <c r="I16" s="310" t="s">
        <v>327</v>
      </c>
      <c r="J16" s="269">
        <f>'Прил_ПЭ_Базовая часть_расчет'!J28</f>
        <v>7.9</v>
      </c>
      <c r="K16" s="132">
        <v>0</v>
      </c>
      <c r="L16" s="132">
        <v>0</v>
      </c>
      <c r="M16" s="132">
        <v>0</v>
      </c>
      <c r="N16" s="132">
        <v>0</v>
      </c>
      <c r="O16" s="132">
        <v>0</v>
      </c>
      <c r="P16" s="132">
        <v>0</v>
      </c>
      <c r="Q16" s="132">
        <v>0</v>
      </c>
      <c r="R16" s="132">
        <v>0</v>
      </c>
      <c r="S16" s="133" t="s">
        <v>179</v>
      </c>
    </row>
    <row r="17" spans="1:19" ht="90" customHeight="1" x14ac:dyDescent="0.25">
      <c r="A17" s="401" t="s">
        <v>501</v>
      </c>
      <c r="B17" s="117" t="s">
        <v>502</v>
      </c>
      <c r="C17" s="118" t="s">
        <v>503</v>
      </c>
      <c r="D17" s="119">
        <v>22</v>
      </c>
      <c r="E17" s="100" t="s">
        <v>169</v>
      </c>
      <c r="F17" s="120">
        <f>IF(SUM(F18:F23)&gt;SUM(F26:F31),"ОШИБКА",IFERROR(((SUM(F18:F23))/(SUM(F26:F31)))*100,0))</f>
        <v>0</v>
      </c>
      <c r="G17" s="120">
        <f>IF(SUM(G18:G23)&gt;SUM(G26:G31),"ОШИБКА",IFERROR(((SUM(G18:G23))/(SUM(G26:G31)))*100,0))</f>
        <v>0</v>
      </c>
      <c r="H17" s="120">
        <f>IF(SUM(H18:H23)&gt;SUM(H26:H31),"ОШИБКА",IFERROR(((SUM(H18:H23))/(SUM(H26:H31)))*100,0))</f>
        <v>0</v>
      </c>
      <c r="I17" s="121">
        <f>IFERROR((I18+I22)/SUM(I26:I31)*100,0)</f>
        <v>0</v>
      </c>
      <c r="J17" s="121">
        <f>IF(SUM(J18:J22)&gt;SUM(J26:J31),"ОШИБКА",IFERROR(((SUM(J18:J22))/(SUM(J26:J31)))*100,0))</f>
        <v>0</v>
      </c>
      <c r="K17" s="122">
        <f t="shared" ref="K17:R17" si="2">IF(SUM(K18:K23)&gt;SUM(K26:K31),"ОШИБКА",IFERROR(((SUM(K18:K23))/(SUM(K26:K31)))*100,0))</f>
        <v>0</v>
      </c>
      <c r="L17" s="122">
        <f t="shared" si="2"/>
        <v>0</v>
      </c>
      <c r="M17" s="122">
        <f t="shared" si="2"/>
        <v>0</v>
      </c>
      <c r="N17" s="122">
        <f t="shared" si="2"/>
        <v>0</v>
      </c>
      <c r="O17" s="122">
        <f t="shared" si="2"/>
        <v>0</v>
      </c>
      <c r="P17" s="122">
        <f t="shared" si="2"/>
        <v>0</v>
      </c>
      <c r="Q17" s="122">
        <f t="shared" si="2"/>
        <v>0</v>
      </c>
      <c r="R17" s="122">
        <f t="shared" si="2"/>
        <v>0</v>
      </c>
      <c r="S17" s="183" t="s">
        <v>446</v>
      </c>
    </row>
    <row r="18" spans="1:19" ht="22.5" customHeight="1" x14ac:dyDescent="0.25">
      <c r="A18" s="392"/>
      <c r="B18" s="127" t="s">
        <v>504</v>
      </c>
      <c r="C18" s="127" t="s">
        <v>505</v>
      </c>
      <c r="D18" s="128" t="s">
        <v>506</v>
      </c>
      <c r="E18" s="105" t="s">
        <v>174</v>
      </c>
      <c r="F18" s="106">
        <v>0</v>
      </c>
      <c r="G18" s="106">
        <v>0</v>
      </c>
      <c r="H18" s="106">
        <v>0</v>
      </c>
      <c r="I18" s="308" t="s">
        <v>507</v>
      </c>
      <c r="J18" s="263"/>
      <c r="K18" s="106">
        <v>0</v>
      </c>
      <c r="L18" s="106">
        <v>0</v>
      </c>
      <c r="M18" s="106">
        <v>0</v>
      </c>
      <c r="N18" s="106">
        <v>0</v>
      </c>
      <c r="O18" s="106">
        <v>0</v>
      </c>
      <c r="P18" s="106">
        <v>0</v>
      </c>
      <c r="Q18" s="106">
        <v>0</v>
      </c>
      <c r="R18" s="106">
        <v>0</v>
      </c>
      <c r="S18" s="98" t="s">
        <v>508</v>
      </c>
    </row>
    <row r="19" spans="1:19" ht="45" customHeight="1" x14ac:dyDescent="0.25">
      <c r="A19" s="392"/>
      <c r="B19" s="127" t="s">
        <v>509</v>
      </c>
      <c r="C19" s="127" t="s">
        <v>219</v>
      </c>
      <c r="D19" s="128" t="s">
        <v>510</v>
      </c>
      <c r="E19" s="105" t="s">
        <v>174</v>
      </c>
      <c r="F19" s="106"/>
      <c r="G19" s="106"/>
      <c r="H19" s="106"/>
      <c r="I19" s="308" t="s">
        <v>511</v>
      </c>
      <c r="J19" s="263"/>
      <c r="K19" s="106"/>
      <c r="L19" s="106"/>
      <c r="M19" s="106"/>
      <c r="N19" s="106"/>
      <c r="O19" s="106"/>
      <c r="P19" s="106"/>
      <c r="Q19" s="106"/>
      <c r="R19" s="106"/>
      <c r="S19" s="98" t="s">
        <v>512</v>
      </c>
    </row>
    <row r="20" spans="1:19" ht="35.1" customHeight="1" x14ac:dyDescent="0.25">
      <c r="A20" s="392"/>
      <c r="B20" s="127" t="s">
        <v>513</v>
      </c>
      <c r="C20" s="127" t="s">
        <v>219</v>
      </c>
      <c r="D20" s="128" t="s">
        <v>514</v>
      </c>
      <c r="E20" s="105" t="s">
        <v>174</v>
      </c>
      <c r="F20" s="106"/>
      <c r="G20" s="106"/>
      <c r="H20" s="106"/>
      <c r="I20" s="308" t="s">
        <v>515</v>
      </c>
      <c r="J20" s="263"/>
      <c r="K20" s="106"/>
      <c r="L20" s="106"/>
      <c r="M20" s="106"/>
      <c r="N20" s="106"/>
      <c r="O20" s="106"/>
      <c r="P20" s="106"/>
      <c r="Q20" s="106"/>
      <c r="R20" s="106"/>
      <c r="S20" s="98" t="s">
        <v>516</v>
      </c>
    </row>
    <row r="21" spans="1:19" ht="33.75" customHeight="1" x14ac:dyDescent="0.25">
      <c r="A21" s="392"/>
      <c r="B21" s="127" t="s">
        <v>517</v>
      </c>
      <c r="C21" s="127" t="s">
        <v>219</v>
      </c>
      <c r="D21" s="128" t="s">
        <v>518</v>
      </c>
      <c r="E21" s="105" t="s">
        <v>174</v>
      </c>
      <c r="F21" s="106"/>
      <c r="G21" s="106"/>
      <c r="H21" s="106"/>
      <c r="I21" s="308" t="s">
        <v>519</v>
      </c>
      <c r="J21" s="263"/>
      <c r="K21" s="106"/>
      <c r="L21" s="106"/>
      <c r="M21" s="106"/>
      <c r="N21" s="106"/>
      <c r="O21" s="106"/>
      <c r="P21" s="106"/>
      <c r="Q21" s="106"/>
      <c r="R21" s="106"/>
      <c r="S21" s="98" t="s">
        <v>520</v>
      </c>
    </row>
    <row r="22" spans="1:19" ht="22.5" customHeight="1" x14ac:dyDescent="0.25">
      <c r="A22" s="392"/>
      <c r="B22" s="127" t="s">
        <v>521</v>
      </c>
      <c r="C22" s="127" t="s">
        <v>522</v>
      </c>
      <c r="D22" s="128" t="s">
        <v>523</v>
      </c>
      <c r="E22" s="105" t="s">
        <v>174</v>
      </c>
      <c r="F22" s="106"/>
      <c r="G22" s="106"/>
      <c r="H22" s="106"/>
      <c r="I22" s="308" t="s">
        <v>524</v>
      </c>
      <c r="J22" s="314">
        <f>SUM(J23:J25)</f>
        <v>0</v>
      </c>
      <c r="K22" s="106"/>
      <c r="L22" s="106"/>
      <c r="M22" s="106"/>
      <c r="N22" s="106"/>
      <c r="O22" s="106"/>
      <c r="P22" s="106"/>
      <c r="Q22" s="106"/>
      <c r="R22" s="106"/>
      <c r="S22" s="315" t="s">
        <v>525</v>
      </c>
    </row>
    <row r="23" spans="1:19" ht="45" customHeight="1" x14ac:dyDescent="0.25">
      <c r="A23" s="392"/>
      <c r="B23" s="127" t="s">
        <v>526</v>
      </c>
      <c r="C23" s="127" t="s">
        <v>527</v>
      </c>
      <c r="D23" s="128" t="s">
        <v>528</v>
      </c>
      <c r="E23" s="105" t="s">
        <v>174</v>
      </c>
      <c r="F23" s="106">
        <v>0</v>
      </c>
      <c r="G23" s="106">
        <v>0</v>
      </c>
      <c r="H23" s="106">
        <v>0</v>
      </c>
      <c r="I23" s="308" t="s">
        <v>529</v>
      </c>
      <c r="J23" s="263"/>
      <c r="K23" s="106">
        <v>0</v>
      </c>
      <c r="L23" s="106">
        <v>0</v>
      </c>
      <c r="M23" s="106">
        <v>0</v>
      </c>
      <c r="N23" s="106">
        <v>0</v>
      </c>
      <c r="O23" s="106">
        <v>0</v>
      </c>
      <c r="P23" s="106">
        <v>0</v>
      </c>
      <c r="Q23" s="106">
        <v>0</v>
      </c>
      <c r="R23" s="106">
        <v>0</v>
      </c>
      <c r="S23" s="98" t="s">
        <v>530</v>
      </c>
    </row>
    <row r="24" spans="1:19" ht="33.75" customHeight="1" x14ac:dyDescent="0.25">
      <c r="A24" s="392"/>
      <c r="B24" s="127" t="s">
        <v>531</v>
      </c>
      <c r="C24" s="127" t="s">
        <v>532</v>
      </c>
      <c r="D24" s="128" t="s">
        <v>533</v>
      </c>
      <c r="E24" s="105" t="s">
        <v>174</v>
      </c>
      <c r="F24" s="106"/>
      <c r="G24" s="106"/>
      <c r="H24" s="106"/>
      <c r="I24" s="308" t="s">
        <v>534</v>
      </c>
      <c r="J24" s="263"/>
      <c r="K24" s="106"/>
      <c r="L24" s="106"/>
      <c r="M24" s="106"/>
      <c r="N24" s="106"/>
      <c r="O24" s="106"/>
      <c r="P24" s="106"/>
      <c r="Q24" s="106"/>
      <c r="R24" s="106"/>
      <c r="S24" s="98" t="s">
        <v>535</v>
      </c>
    </row>
    <row r="25" spans="1:19" ht="33.75" customHeight="1" x14ac:dyDescent="0.25">
      <c r="A25" s="392"/>
      <c r="B25" s="127" t="s">
        <v>536</v>
      </c>
      <c r="C25" s="127" t="s">
        <v>537</v>
      </c>
      <c r="D25" s="128" t="s">
        <v>538</v>
      </c>
      <c r="E25" s="105" t="s">
        <v>174</v>
      </c>
      <c r="F25" s="106"/>
      <c r="G25" s="106"/>
      <c r="H25" s="106"/>
      <c r="I25" s="308" t="s">
        <v>539</v>
      </c>
      <c r="J25" s="263"/>
      <c r="K25" s="106"/>
      <c r="L25" s="106"/>
      <c r="M25" s="106"/>
      <c r="N25" s="106"/>
      <c r="O25" s="106"/>
      <c r="P25" s="106"/>
      <c r="Q25" s="106"/>
      <c r="R25" s="106"/>
      <c r="S25" s="98" t="s">
        <v>540</v>
      </c>
    </row>
    <row r="26" spans="1:19" x14ac:dyDescent="0.25">
      <c r="A26" s="392"/>
      <c r="B26" s="123" t="s">
        <v>342</v>
      </c>
      <c r="C26" s="127" t="s">
        <v>343</v>
      </c>
      <c r="D26" s="128" t="s">
        <v>541</v>
      </c>
      <c r="E26" s="105" t="s">
        <v>174</v>
      </c>
      <c r="F26" s="106">
        <v>0</v>
      </c>
      <c r="G26" s="106">
        <v>0</v>
      </c>
      <c r="H26" s="106">
        <v>0</v>
      </c>
      <c r="I26" s="308" t="s">
        <v>345</v>
      </c>
      <c r="J26" s="270">
        <f>'Прил_ПЭ_Базовая часть_расчет'!J42</f>
        <v>5043</v>
      </c>
      <c r="K26" s="106">
        <v>0</v>
      </c>
      <c r="L26" s="106">
        <v>0</v>
      </c>
      <c r="M26" s="106">
        <v>0</v>
      </c>
      <c r="N26" s="106">
        <v>0</v>
      </c>
      <c r="O26" s="106">
        <v>0</v>
      </c>
      <c r="P26" s="106">
        <v>0</v>
      </c>
      <c r="Q26" s="106">
        <v>0</v>
      </c>
      <c r="R26" s="106">
        <v>0</v>
      </c>
      <c r="S26" s="98" t="s">
        <v>228</v>
      </c>
    </row>
    <row r="27" spans="1:19" x14ac:dyDescent="0.25">
      <c r="A27" s="392"/>
      <c r="B27" s="123" t="s">
        <v>346</v>
      </c>
      <c r="C27" s="127" t="s">
        <v>347</v>
      </c>
      <c r="D27" s="128" t="s">
        <v>542</v>
      </c>
      <c r="E27" s="105" t="s">
        <v>174</v>
      </c>
      <c r="F27" s="106">
        <v>0</v>
      </c>
      <c r="G27" s="106">
        <v>0</v>
      </c>
      <c r="H27" s="106">
        <v>0</v>
      </c>
      <c r="I27" s="308" t="s">
        <v>349</v>
      </c>
      <c r="J27" s="270">
        <f>'Прил_ПЭ_Базовая часть_расчет'!J43</f>
        <v>42</v>
      </c>
      <c r="K27" s="106">
        <v>0</v>
      </c>
      <c r="L27" s="106">
        <v>0</v>
      </c>
      <c r="M27" s="106">
        <v>0</v>
      </c>
      <c r="N27" s="106">
        <v>0</v>
      </c>
      <c r="O27" s="106">
        <v>0</v>
      </c>
      <c r="P27" s="106">
        <v>0</v>
      </c>
      <c r="Q27" s="106">
        <v>0</v>
      </c>
      <c r="R27" s="106">
        <v>0</v>
      </c>
      <c r="S27" s="98" t="s">
        <v>232</v>
      </c>
    </row>
    <row r="28" spans="1:19" x14ac:dyDescent="0.25">
      <c r="A28" s="392"/>
      <c r="B28" s="123" t="s">
        <v>350</v>
      </c>
      <c r="C28" s="127" t="s">
        <v>351</v>
      </c>
      <c r="D28" s="128" t="s">
        <v>543</v>
      </c>
      <c r="E28" s="105" t="s">
        <v>174</v>
      </c>
      <c r="F28" s="106">
        <v>0</v>
      </c>
      <c r="G28" s="106">
        <v>0</v>
      </c>
      <c r="H28" s="106">
        <v>0</v>
      </c>
      <c r="I28" s="308" t="s">
        <v>353</v>
      </c>
      <c r="J28" s="270">
        <f>'Прил_ПЭ_Базовая часть_расчет'!J44</f>
        <v>857</v>
      </c>
      <c r="K28" s="106">
        <v>0</v>
      </c>
      <c r="L28" s="106">
        <v>0</v>
      </c>
      <c r="M28" s="106">
        <v>0</v>
      </c>
      <c r="N28" s="106">
        <v>0</v>
      </c>
      <c r="O28" s="106">
        <v>0</v>
      </c>
      <c r="P28" s="106">
        <v>0</v>
      </c>
      <c r="Q28" s="106">
        <v>0</v>
      </c>
      <c r="R28" s="106">
        <v>0</v>
      </c>
      <c r="S28" s="98" t="s">
        <v>236</v>
      </c>
    </row>
    <row r="29" spans="1:19" ht="22.5" customHeight="1" x14ac:dyDescent="0.25">
      <c r="A29" s="392"/>
      <c r="B29" s="123" t="s">
        <v>354</v>
      </c>
      <c r="C29" s="127" t="s">
        <v>355</v>
      </c>
      <c r="D29" s="128" t="s">
        <v>544</v>
      </c>
      <c r="E29" s="105" t="s">
        <v>174</v>
      </c>
      <c r="F29" s="106">
        <v>0</v>
      </c>
      <c r="G29" s="106">
        <v>0</v>
      </c>
      <c r="H29" s="106">
        <v>0</v>
      </c>
      <c r="I29" s="308" t="s">
        <v>357</v>
      </c>
      <c r="J29" s="263"/>
      <c r="K29" s="106">
        <v>0</v>
      </c>
      <c r="L29" s="106">
        <v>0</v>
      </c>
      <c r="M29" s="106">
        <v>0</v>
      </c>
      <c r="N29" s="106">
        <v>0</v>
      </c>
      <c r="O29" s="106">
        <v>0</v>
      </c>
      <c r="P29" s="106">
        <v>0</v>
      </c>
      <c r="Q29" s="106">
        <v>0</v>
      </c>
      <c r="R29" s="106">
        <v>0</v>
      </c>
      <c r="S29" s="98" t="s">
        <v>358</v>
      </c>
    </row>
    <row r="30" spans="1:19" x14ac:dyDescent="0.25">
      <c r="A30" s="392"/>
      <c r="B30" s="123" t="s">
        <v>359</v>
      </c>
      <c r="C30" s="127" t="s">
        <v>360</v>
      </c>
      <c r="D30" s="130" t="s">
        <v>545</v>
      </c>
      <c r="E30" s="105" t="s">
        <v>174</v>
      </c>
      <c r="F30" s="106">
        <v>0</v>
      </c>
      <c r="G30" s="106">
        <v>0</v>
      </c>
      <c r="H30" s="106">
        <v>0</v>
      </c>
      <c r="I30" s="308" t="s">
        <v>362</v>
      </c>
      <c r="J30" s="263"/>
      <c r="K30" s="106">
        <v>0</v>
      </c>
      <c r="L30" s="106">
        <v>0</v>
      </c>
      <c r="M30" s="106">
        <v>0</v>
      </c>
      <c r="N30" s="106">
        <v>0</v>
      </c>
      <c r="O30" s="106">
        <v>0</v>
      </c>
      <c r="P30" s="106">
        <v>0</v>
      </c>
      <c r="Q30" s="106">
        <v>0</v>
      </c>
      <c r="R30" s="106">
        <v>0</v>
      </c>
      <c r="S30" s="98" t="s">
        <v>363</v>
      </c>
    </row>
    <row r="31" spans="1:19" ht="23.25" customHeight="1" thickBot="1" x14ac:dyDescent="0.3">
      <c r="A31" s="393"/>
      <c r="B31" s="129" t="s">
        <v>364</v>
      </c>
      <c r="C31" s="143" t="s">
        <v>365</v>
      </c>
      <c r="D31" s="144" t="s">
        <v>546</v>
      </c>
      <c r="E31" s="131" t="s">
        <v>174</v>
      </c>
      <c r="F31" s="132">
        <v>0</v>
      </c>
      <c r="G31" s="132">
        <v>0</v>
      </c>
      <c r="H31" s="132">
        <v>0</v>
      </c>
      <c r="I31" s="316" t="s">
        <v>367</v>
      </c>
      <c r="J31" s="317"/>
      <c r="K31" s="132">
        <v>0</v>
      </c>
      <c r="L31" s="132">
        <v>0</v>
      </c>
      <c r="M31" s="132">
        <v>0</v>
      </c>
      <c r="N31" s="132">
        <v>0</v>
      </c>
      <c r="O31" s="132">
        <v>0</v>
      </c>
      <c r="P31" s="132">
        <v>0</v>
      </c>
      <c r="Q31" s="132">
        <v>0</v>
      </c>
      <c r="R31" s="132">
        <v>0</v>
      </c>
      <c r="S31" s="133" t="s">
        <v>368</v>
      </c>
    </row>
    <row r="32" spans="1:19" ht="189" customHeight="1" x14ac:dyDescent="0.25">
      <c r="A32" s="401" t="s">
        <v>547</v>
      </c>
      <c r="B32" s="117" t="s">
        <v>548</v>
      </c>
      <c r="C32" s="184" t="s">
        <v>549</v>
      </c>
      <c r="D32" s="119">
        <v>23</v>
      </c>
      <c r="E32" s="100" t="s">
        <v>169</v>
      </c>
      <c r="F32" s="137">
        <f>IF(F33&lt;(F34+F35),"ОШИБКА",IFERROR((MAX((F36*F33-F34-F35),-(F36*F33-F34)))/F33,0)*100)</f>
        <v>0</v>
      </c>
      <c r="G32" s="137">
        <f>IF(G33&lt;(G34+G35),"ОШИБКА",IFERROR((MAX((G36*G33-G34-G35),-(G36*G33-G34)))/G33,0)*100)</f>
        <v>0</v>
      </c>
      <c r="H32" s="137">
        <f>IF(H33&lt;(H34+H35),"ОШИБКА",IFERROR((MAX((H36*H33-H34-H35),-(H36*H33-H34)))/H33,0)*100)</f>
        <v>0</v>
      </c>
      <c r="I32" s="187">
        <f>IFERROR(IF(I33&lt;(I34+I35),"ОШИБКА",IFERROR((I36*I33+((-1)^I36)*(I34+I35))/I33,0)*100),0)</f>
        <v>0</v>
      </c>
      <c r="J32" s="187">
        <f>IFERROR(IF(J33&lt;(J34+J35),"ОШИБКА",IFERROR((J36*J33+((-1)^J36)*(J34+J35))/J33,0)*100),0)</f>
        <v>0</v>
      </c>
      <c r="K32" s="139">
        <f t="shared" ref="K32:R32" si="3">IF(K33&lt;(K34+K35),"ОШИБКА",IFERROR((MAX((K36*K33-K34-K35),-(K36*K33-K34)))/K33,0)*100)</f>
        <v>0</v>
      </c>
      <c r="L32" s="139">
        <f t="shared" si="3"/>
        <v>0</v>
      </c>
      <c r="M32" s="139">
        <f t="shared" si="3"/>
        <v>0</v>
      </c>
      <c r="N32" s="139">
        <f t="shared" si="3"/>
        <v>0</v>
      </c>
      <c r="O32" s="139">
        <f t="shared" si="3"/>
        <v>0</v>
      </c>
      <c r="P32" s="139">
        <f t="shared" si="3"/>
        <v>0</v>
      </c>
      <c r="Q32" s="139">
        <f t="shared" si="3"/>
        <v>0</v>
      </c>
      <c r="R32" s="139">
        <f t="shared" si="3"/>
        <v>0</v>
      </c>
      <c r="S32" s="183" t="s">
        <v>447</v>
      </c>
    </row>
    <row r="33" spans="1:19" x14ac:dyDescent="0.25">
      <c r="A33" s="392"/>
      <c r="B33" s="127" t="s">
        <v>550</v>
      </c>
      <c r="C33" s="127" t="s">
        <v>551</v>
      </c>
      <c r="D33" s="128" t="s">
        <v>552</v>
      </c>
      <c r="E33" s="105" t="s">
        <v>174</v>
      </c>
      <c r="F33" s="106">
        <v>0</v>
      </c>
      <c r="G33" s="106">
        <v>0</v>
      </c>
      <c r="H33" s="106">
        <v>0</v>
      </c>
      <c r="I33" s="302" t="s">
        <v>553</v>
      </c>
      <c r="J33" s="263"/>
      <c r="K33" s="106">
        <v>0</v>
      </c>
      <c r="L33" s="106">
        <v>0</v>
      </c>
      <c r="M33" s="106">
        <v>0</v>
      </c>
      <c r="N33" s="106">
        <v>0</v>
      </c>
      <c r="O33" s="106">
        <v>0</v>
      </c>
      <c r="P33" s="106">
        <v>0</v>
      </c>
      <c r="Q33" s="106">
        <v>0</v>
      </c>
      <c r="R33" s="106">
        <v>0</v>
      </c>
      <c r="S33" s="98" t="s">
        <v>554</v>
      </c>
    </row>
    <row r="34" spans="1:19" ht="22.5" customHeight="1" x14ac:dyDescent="0.25">
      <c r="A34" s="392"/>
      <c r="B34" s="127" t="s">
        <v>555</v>
      </c>
      <c r="C34" s="127" t="s">
        <v>556</v>
      </c>
      <c r="D34" s="128" t="s">
        <v>557</v>
      </c>
      <c r="E34" s="105" t="s">
        <v>174</v>
      </c>
      <c r="F34" s="106">
        <v>0</v>
      </c>
      <c r="G34" s="106">
        <v>0</v>
      </c>
      <c r="H34" s="106">
        <v>0</v>
      </c>
      <c r="I34" s="302" t="s">
        <v>558</v>
      </c>
      <c r="J34" s="263"/>
      <c r="K34" s="106">
        <v>0</v>
      </c>
      <c r="L34" s="106">
        <v>0</v>
      </c>
      <c r="M34" s="106">
        <v>0</v>
      </c>
      <c r="N34" s="106">
        <v>0</v>
      </c>
      <c r="O34" s="106">
        <v>0</v>
      </c>
      <c r="P34" s="106">
        <v>0</v>
      </c>
      <c r="Q34" s="106">
        <v>0</v>
      </c>
      <c r="R34" s="106">
        <v>0</v>
      </c>
      <c r="S34" s="98" t="s">
        <v>559</v>
      </c>
    </row>
    <row r="35" spans="1:19" ht="22.5" customHeight="1" x14ac:dyDescent="0.25">
      <c r="A35" s="392"/>
      <c r="B35" s="127" t="s">
        <v>560</v>
      </c>
      <c r="C35" s="127" t="s">
        <v>561</v>
      </c>
      <c r="D35" s="128" t="s">
        <v>562</v>
      </c>
      <c r="E35" s="105" t="s">
        <v>174</v>
      </c>
      <c r="F35" s="106">
        <v>0</v>
      </c>
      <c r="G35" s="106">
        <v>0</v>
      </c>
      <c r="H35" s="106">
        <v>0</v>
      </c>
      <c r="I35" s="302" t="s">
        <v>563</v>
      </c>
      <c r="J35" s="263"/>
      <c r="K35" s="106">
        <v>0</v>
      </c>
      <c r="L35" s="106">
        <v>0</v>
      </c>
      <c r="M35" s="106">
        <v>0</v>
      </c>
      <c r="N35" s="106">
        <v>0</v>
      </c>
      <c r="O35" s="106">
        <v>0</v>
      </c>
      <c r="P35" s="106">
        <v>0</v>
      </c>
      <c r="Q35" s="106">
        <v>0</v>
      </c>
      <c r="R35" s="106">
        <v>0</v>
      </c>
      <c r="S35" s="98" t="s">
        <v>564</v>
      </c>
    </row>
    <row r="36" spans="1:19" ht="21.75" customHeight="1" thickBot="1" x14ac:dyDescent="0.3">
      <c r="A36" s="393"/>
      <c r="B36" s="140" t="s">
        <v>565</v>
      </c>
      <c r="C36" s="140" t="s">
        <v>566</v>
      </c>
      <c r="D36" s="130" t="s">
        <v>567</v>
      </c>
      <c r="E36" s="109"/>
      <c r="F36" s="109">
        <v>0</v>
      </c>
      <c r="G36" s="109">
        <v>0</v>
      </c>
      <c r="H36" s="109">
        <v>0</v>
      </c>
      <c r="I36" s="313" t="s">
        <v>568</v>
      </c>
      <c r="J36" s="9"/>
      <c r="K36" s="109">
        <v>0</v>
      </c>
      <c r="L36" s="109">
        <v>0</v>
      </c>
      <c r="M36" s="109">
        <v>0</v>
      </c>
      <c r="N36" s="109">
        <v>0</v>
      </c>
      <c r="O36" s="109">
        <v>0</v>
      </c>
      <c r="P36" s="109">
        <v>0</v>
      </c>
      <c r="Q36" s="109">
        <v>0</v>
      </c>
      <c r="R36" s="109">
        <v>0</v>
      </c>
      <c r="S36" s="136" t="s">
        <v>566</v>
      </c>
    </row>
    <row r="37" spans="1:19" ht="121.5" customHeight="1" x14ac:dyDescent="0.25">
      <c r="A37" s="401" t="s">
        <v>569</v>
      </c>
      <c r="B37" s="117" t="s">
        <v>570</v>
      </c>
      <c r="C37" s="118" t="s">
        <v>571</v>
      </c>
      <c r="D37" s="119">
        <v>24</v>
      </c>
      <c r="E37" s="100" t="s">
        <v>169</v>
      </c>
      <c r="F37" s="120">
        <f>IF(SUM(F44:F49)&lt;SUM(F38:F43),"ОШИБКА",IFERROR(((SUM(F38:F43))/(SUM(F44:F49))),0)*100)</f>
        <v>0</v>
      </c>
      <c r="G37" s="120">
        <f>IF(SUM(G44:G49)&lt;SUM(G38:G43),"ОШИБКА",IFERROR(((SUM(G38:G43))/(SUM(G44:G49))),0)*100)</f>
        <v>0</v>
      </c>
      <c r="H37" s="120">
        <f>IF(SUM(H44:H49)&lt;SUM(H38:H43),"ОШИБКА",IFERROR(((SUM(H38:H43))/(SUM(H44:H49))),0)*100)</f>
        <v>0</v>
      </c>
      <c r="I37" s="265">
        <f>IF(SUM(I44:I49)&lt;SUM(I38:I39,I41:I43),"ОШИБКА",IFERROR(((SUM(I38:I39,I41:I43))/(SUM(I44:I49))),0)*100)</f>
        <v>0</v>
      </c>
      <c r="J37" s="265">
        <f>IF(SUM(J44:J49)&lt;SUM(J38:J39,J41:J43),"ОШИБКА",IFERROR(((SUM(J38:J39,J41:J43))/(SUM(J44:J49))),0)*100)</f>
        <v>0</v>
      </c>
      <c r="K37" s="122">
        <f t="shared" ref="K37:R37" si="4">IF(SUM(K44:K49)&lt;SUM(K38:K43),"ОШИБКА",IFERROR(((SUM(K38:K43))/(SUM(K44:K49))),0)*100)</f>
        <v>0</v>
      </c>
      <c r="L37" s="122">
        <f t="shared" si="4"/>
        <v>0</v>
      </c>
      <c r="M37" s="122">
        <f t="shared" si="4"/>
        <v>0</v>
      </c>
      <c r="N37" s="122">
        <f t="shared" si="4"/>
        <v>0</v>
      </c>
      <c r="O37" s="122">
        <f t="shared" si="4"/>
        <v>0</v>
      </c>
      <c r="P37" s="122">
        <f t="shared" si="4"/>
        <v>0</v>
      </c>
      <c r="Q37" s="122">
        <f t="shared" si="4"/>
        <v>0</v>
      </c>
      <c r="R37" s="122">
        <f t="shared" si="4"/>
        <v>0</v>
      </c>
      <c r="S37" s="98" t="s">
        <v>572</v>
      </c>
    </row>
    <row r="38" spans="1:19" ht="22.5" customHeight="1" x14ac:dyDescent="0.25">
      <c r="A38" s="392"/>
      <c r="B38" s="127" t="s">
        <v>573</v>
      </c>
      <c r="C38" s="127" t="s">
        <v>574</v>
      </c>
      <c r="D38" s="128" t="s">
        <v>575</v>
      </c>
      <c r="E38" s="105" t="s">
        <v>174</v>
      </c>
      <c r="F38" s="106">
        <v>0</v>
      </c>
      <c r="G38" s="106">
        <v>0</v>
      </c>
      <c r="H38" s="106">
        <v>0</v>
      </c>
      <c r="I38" s="308" t="s">
        <v>576</v>
      </c>
      <c r="J38" s="263"/>
      <c r="K38" s="106">
        <v>0</v>
      </c>
      <c r="L38" s="106">
        <v>0</v>
      </c>
      <c r="M38" s="106">
        <v>0</v>
      </c>
      <c r="N38" s="106">
        <v>0</v>
      </c>
      <c r="O38" s="106">
        <v>0</v>
      </c>
      <c r="P38" s="106">
        <v>0</v>
      </c>
      <c r="Q38" s="106">
        <v>0</v>
      </c>
      <c r="R38" s="106">
        <v>0</v>
      </c>
      <c r="S38" s="98" t="s">
        <v>577</v>
      </c>
    </row>
    <row r="39" spans="1:19" ht="22.5" customHeight="1" x14ac:dyDescent="0.25">
      <c r="A39" s="392"/>
      <c r="B39" s="127" t="s">
        <v>578</v>
      </c>
      <c r="C39" s="127" t="s">
        <v>579</v>
      </c>
      <c r="D39" s="128" t="s">
        <v>580</v>
      </c>
      <c r="E39" s="105" t="s">
        <v>174</v>
      </c>
      <c r="F39" s="106">
        <v>0</v>
      </c>
      <c r="G39" s="106">
        <v>0</v>
      </c>
      <c r="H39" s="106">
        <v>0</v>
      </c>
      <c r="I39" s="308" t="s">
        <v>581</v>
      </c>
      <c r="J39" s="263"/>
      <c r="K39" s="106">
        <v>0</v>
      </c>
      <c r="L39" s="106">
        <v>0</v>
      </c>
      <c r="M39" s="106">
        <v>0</v>
      </c>
      <c r="N39" s="106">
        <v>0</v>
      </c>
      <c r="O39" s="106">
        <v>0</v>
      </c>
      <c r="P39" s="106">
        <v>0</v>
      </c>
      <c r="Q39" s="106">
        <v>0</v>
      </c>
      <c r="R39" s="106">
        <v>0</v>
      </c>
      <c r="S39" s="98" t="s">
        <v>582</v>
      </c>
    </row>
    <row r="40" spans="1:19" ht="33.75" customHeight="1" x14ac:dyDescent="0.25">
      <c r="A40" s="392"/>
      <c r="B40" s="127" t="s">
        <v>583</v>
      </c>
      <c r="C40" s="127" t="s">
        <v>584</v>
      </c>
      <c r="D40" s="128" t="s">
        <v>585</v>
      </c>
      <c r="E40" s="105" t="s">
        <v>174</v>
      </c>
      <c r="F40" s="106"/>
      <c r="G40" s="106"/>
      <c r="H40" s="106"/>
      <c r="I40" s="308" t="s">
        <v>586</v>
      </c>
      <c r="J40" s="263"/>
      <c r="K40" s="106"/>
      <c r="L40" s="106"/>
      <c r="M40" s="106"/>
      <c r="N40" s="106"/>
      <c r="O40" s="106"/>
      <c r="P40" s="106"/>
      <c r="Q40" s="106"/>
      <c r="R40" s="106"/>
      <c r="S40" s="98" t="s">
        <v>587</v>
      </c>
    </row>
    <row r="41" spans="1:19" ht="22.5" customHeight="1" x14ac:dyDescent="0.25">
      <c r="A41" s="392"/>
      <c r="B41" s="127" t="s">
        <v>389</v>
      </c>
      <c r="C41" s="127" t="s">
        <v>390</v>
      </c>
      <c r="D41" s="128" t="s">
        <v>588</v>
      </c>
      <c r="E41" s="105" t="s">
        <v>174</v>
      </c>
      <c r="F41" s="106">
        <v>0</v>
      </c>
      <c r="G41" s="106">
        <v>0</v>
      </c>
      <c r="H41" s="106">
        <v>0</v>
      </c>
      <c r="I41" s="308" t="s">
        <v>392</v>
      </c>
      <c r="J41" s="263"/>
      <c r="K41" s="106">
        <v>0</v>
      </c>
      <c r="L41" s="106">
        <v>0</v>
      </c>
      <c r="M41" s="106">
        <v>0</v>
      </c>
      <c r="N41" s="106">
        <v>0</v>
      </c>
      <c r="O41" s="106">
        <v>0</v>
      </c>
      <c r="P41" s="106">
        <v>0</v>
      </c>
      <c r="Q41" s="106">
        <v>0</v>
      </c>
      <c r="R41" s="106">
        <v>0</v>
      </c>
      <c r="S41" s="98" t="s">
        <v>393</v>
      </c>
    </row>
    <row r="42" spans="1:19" ht="22.5" customHeight="1" x14ac:dyDescent="0.25">
      <c r="A42" s="392"/>
      <c r="B42" s="127" t="s">
        <v>394</v>
      </c>
      <c r="C42" s="127" t="s">
        <v>395</v>
      </c>
      <c r="D42" s="128" t="s">
        <v>589</v>
      </c>
      <c r="E42" s="105" t="s">
        <v>174</v>
      </c>
      <c r="F42" s="106">
        <v>0</v>
      </c>
      <c r="G42" s="106">
        <v>0</v>
      </c>
      <c r="H42" s="106">
        <v>0</v>
      </c>
      <c r="I42" s="308" t="s">
        <v>397</v>
      </c>
      <c r="J42" s="263"/>
      <c r="K42" s="106">
        <v>0</v>
      </c>
      <c r="L42" s="106">
        <v>0</v>
      </c>
      <c r="M42" s="106">
        <v>0</v>
      </c>
      <c r="N42" s="106">
        <v>0</v>
      </c>
      <c r="O42" s="106">
        <v>0</v>
      </c>
      <c r="P42" s="106">
        <v>0</v>
      </c>
      <c r="Q42" s="106">
        <v>0</v>
      </c>
      <c r="R42" s="106">
        <v>0</v>
      </c>
      <c r="S42" s="98" t="s">
        <v>398</v>
      </c>
    </row>
    <row r="43" spans="1:19" ht="22.5" customHeight="1" x14ac:dyDescent="0.25">
      <c r="A43" s="392"/>
      <c r="B43" s="123" t="s">
        <v>590</v>
      </c>
      <c r="C43" s="127" t="s">
        <v>400</v>
      </c>
      <c r="D43" s="128" t="s">
        <v>591</v>
      </c>
      <c r="E43" s="105" t="s">
        <v>174</v>
      </c>
      <c r="F43" s="106">
        <v>0</v>
      </c>
      <c r="G43" s="106">
        <v>0</v>
      </c>
      <c r="H43" s="106">
        <v>0</v>
      </c>
      <c r="I43" s="308" t="s">
        <v>402</v>
      </c>
      <c r="J43" s="263"/>
      <c r="K43" s="106">
        <v>0</v>
      </c>
      <c r="L43" s="106">
        <v>0</v>
      </c>
      <c r="M43" s="106">
        <v>0</v>
      </c>
      <c r="N43" s="106">
        <v>0</v>
      </c>
      <c r="O43" s="106">
        <v>0</v>
      </c>
      <c r="P43" s="106">
        <v>0</v>
      </c>
      <c r="Q43" s="106">
        <v>0</v>
      </c>
      <c r="R43" s="106">
        <v>0</v>
      </c>
      <c r="S43" s="98" t="s">
        <v>403</v>
      </c>
    </row>
    <row r="44" spans="1:19" x14ac:dyDescent="0.25">
      <c r="A44" s="392"/>
      <c r="B44" s="123" t="s">
        <v>342</v>
      </c>
      <c r="C44" s="127" t="s">
        <v>343</v>
      </c>
      <c r="D44" s="128" t="s">
        <v>592</v>
      </c>
      <c r="E44" s="105" t="s">
        <v>174</v>
      </c>
      <c r="F44" s="106">
        <f t="shared" ref="F44:H49" si="5">F26</f>
        <v>0</v>
      </c>
      <c r="G44" s="106">
        <f t="shared" si="5"/>
        <v>0</v>
      </c>
      <c r="H44" s="106">
        <f t="shared" si="5"/>
        <v>0</v>
      </c>
      <c r="I44" s="308" t="s">
        <v>345</v>
      </c>
      <c r="J44" s="270">
        <f>'Прил_ПЭ_Базовая часть_расчет'!J42</f>
        <v>5043</v>
      </c>
      <c r="K44" s="106">
        <f t="shared" ref="K44:R49" si="6">K26</f>
        <v>0</v>
      </c>
      <c r="L44" s="106">
        <f t="shared" si="6"/>
        <v>0</v>
      </c>
      <c r="M44" s="106">
        <f t="shared" si="6"/>
        <v>0</v>
      </c>
      <c r="N44" s="106">
        <f t="shared" si="6"/>
        <v>0</v>
      </c>
      <c r="O44" s="106">
        <f t="shared" si="6"/>
        <v>0</v>
      </c>
      <c r="P44" s="106">
        <f t="shared" si="6"/>
        <v>0</v>
      </c>
      <c r="Q44" s="106">
        <f t="shared" si="6"/>
        <v>0</v>
      </c>
      <c r="R44" s="106">
        <f t="shared" si="6"/>
        <v>0</v>
      </c>
      <c r="S44" s="98" t="s">
        <v>228</v>
      </c>
    </row>
    <row r="45" spans="1:19" x14ac:dyDescent="0.25">
      <c r="A45" s="392"/>
      <c r="B45" s="123" t="s">
        <v>346</v>
      </c>
      <c r="C45" s="127" t="s">
        <v>347</v>
      </c>
      <c r="D45" s="128" t="s">
        <v>593</v>
      </c>
      <c r="E45" s="105" t="s">
        <v>174</v>
      </c>
      <c r="F45" s="106">
        <f t="shared" si="5"/>
        <v>0</v>
      </c>
      <c r="G45" s="106">
        <f t="shared" si="5"/>
        <v>0</v>
      </c>
      <c r="H45" s="106">
        <f t="shared" si="5"/>
        <v>0</v>
      </c>
      <c r="I45" s="308" t="s">
        <v>349</v>
      </c>
      <c r="J45" s="270">
        <f>'Прил_ПЭ_Базовая часть_расчет'!J43</f>
        <v>42</v>
      </c>
      <c r="K45" s="106">
        <f t="shared" si="6"/>
        <v>0</v>
      </c>
      <c r="L45" s="106">
        <f t="shared" si="6"/>
        <v>0</v>
      </c>
      <c r="M45" s="106">
        <f t="shared" si="6"/>
        <v>0</v>
      </c>
      <c r="N45" s="106">
        <f t="shared" si="6"/>
        <v>0</v>
      </c>
      <c r="O45" s="106">
        <f t="shared" si="6"/>
        <v>0</v>
      </c>
      <c r="P45" s="106">
        <f t="shared" si="6"/>
        <v>0</v>
      </c>
      <c r="Q45" s="106">
        <f t="shared" si="6"/>
        <v>0</v>
      </c>
      <c r="R45" s="106">
        <f t="shared" si="6"/>
        <v>0</v>
      </c>
      <c r="S45" s="98" t="s">
        <v>232</v>
      </c>
    </row>
    <row r="46" spans="1:19" x14ac:dyDescent="0.25">
      <c r="A46" s="392"/>
      <c r="B46" s="123" t="s">
        <v>350</v>
      </c>
      <c r="C46" s="127" t="s">
        <v>351</v>
      </c>
      <c r="D46" s="128" t="s">
        <v>594</v>
      </c>
      <c r="E46" s="105" t="s">
        <v>174</v>
      </c>
      <c r="F46" s="106">
        <f t="shared" si="5"/>
        <v>0</v>
      </c>
      <c r="G46" s="106">
        <f t="shared" si="5"/>
        <v>0</v>
      </c>
      <c r="H46" s="106">
        <f t="shared" si="5"/>
        <v>0</v>
      </c>
      <c r="I46" s="308" t="s">
        <v>353</v>
      </c>
      <c r="J46" s="270">
        <f>'Прил_ПЭ_Базовая часть_расчет'!J44</f>
        <v>857</v>
      </c>
      <c r="K46" s="106">
        <f t="shared" si="6"/>
        <v>0</v>
      </c>
      <c r="L46" s="106">
        <f t="shared" si="6"/>
        <v>0</v>
      </c>
      <c r="M46" s="106">
        <f t="shared" si="6"/>
        <v>0</v>
      </c>
      <c r="N46" s="106">
        <f t="shared" si="6"/>
        <v>0</v>
      </c>
      <c r="O46" s="106">
        <f t="shared" si="6"/>
        <v>0</v>
      </c>
      <c r="P46" s="106">
        <f t="shared" si="6"/>
        <v>0</v>
      </c>
      <c r="Q46" s="106">
        <f t="shared" si="6"/>
        <v>0</v>
      </c>
      <c r="R46" s="106">
        <f t="shared" si="6"/>
        <v>0</v>
      </c>
      <c r="S46" s="98" t="s">
        <v>236</v>
      </c>
    </row>
    <row r="47" spans="1:19" ht="22.5" customHeight="1" x14ac:dyDescent="0.25">
      <c r="A47" s="392"/>
      <c r="B47" s="123" t="s">
        <v>354</v>
      </c>
      <c r="C47" s="127" t="s">
        <v>355</v>
      </c>
      <c r="D47" s="128" t="s">
        <v>595</v>
      </c>
      <c r="E47" s="105" t="s">
        <v>174</v>
      </c>
      <c r="F47" s="106">
        <f t="shared" si="5"/>
        <v>0</v>
      </c>
      <c r="G47" s="106">
        <f t="shared" si="5"/>
        <v>0</v>
      </c>
      <c r="H47" s="106">
        <f t="shared" si="5"/>
        <v>0</v>
      </c>
      <c r="I47" s="308" t="s">
        <v>357</v>
      </c>
      <c r="J47" s="270">
        <f>J29</f>
        <v>0</v>
      </c>
      <c r="K47" s="106">
        <f t="shared" si="6"/>
        <v>0</v>
      </c>
      <c r="L47" s="106">
        <f t="shared" si="6"/>
        <v>0</v>
      </c>
      <c r="M47" s="106">
        <f t="shared" si="6"/>
        <v>0</v>
      </c>
      <c r="N47" s="106">
        <f t="shared" si="6"/>
        <v>0</v>
      </c>
      <c r="O47" s="106">
        <f t="shared" si="6"/>
        <v>0</v>
      </c>
      <c r="P47" s="106">
        <f t="shared" si="6"/>
        <v>0</v>
      </c>
      <c r="Q47" s="106">
        <f t="shared" si="6"/>
        <v>0</v>
      </c>
      <c r="R47" s="106">
        <f t="shared" si="6"/>
        <v>0</v>
      </c>
      <c r="S47" s="98" t="s">
        <v>358</v>
      </c>
    </row>
    <row r="48" spans="1:19" x14ac:dyDescent="0.25">
      <c r="A48" s="392"/>
      <c r="B48" s="123" t="s">
        <v>359</v>
      </c>
      <c r="C48" s="127" t="s">
        <v>360</v>
      </c>
      <c r="D48" s="128" t="s">
        <v>596</v>
      </c>
      <c r="E48" s="105" t="s">
        <v>174</v>
      </c>
      <c r="F48" s="106">
        <f t="shared" si="5"/>
        <v>0</v>
      </c>
      <c r="G48" s="106">
        <f t="shared" si="5"/>
        <v>0</v>
      </c>
      <c r="H48" s="106">
        <f t="shared" si="5"/>
        <v>0</v>
      </c>
      <c r="I48" s="308" t="s">
        <v>362</v>
      </c>
      <c r="J48" s="270">
        <f>J30</f>
        <v>0</v>
      </c>
      <c r="K48" s="106">
        <f t="shared" si="6"/>
        <v>0</v>
      </c>
      <c r="L48" s="106">
        <f t="shared" si="6"/>
        <v>0</v>
      </c>
      <c r="M48" s="106">
        <f t="shared" si="6"/>
        <v>0</v>
      </c>
      <c r="N48" s="106">
        <f t="shared" si="6"/>
        <v>0</v>
      </c>
      <c r="O48" s="106">
        <f t="shared" si="6"/>
        <v>0</v>
      </c>
      <c r="P48" s="106">
        <f t="shared" si="6"/>
        <v>0</v>
      </c>
      <c r="Q48" s="106">
        <f t="shared" si="6"/>
        <v>0</v>
      </c>
      <c r="R48" s="106">
        <f t="shared" si="6"/>
        <v>0</v>
      </c>
      <c r="S48" s="98" t="s">
        <v>363</v>
      </c>
    </row>
    <row r="49" spans="1:19" ht="23.25" customHeight="1" thickBot="1" x14ac:dyDescent="0.3">
      <c r="A49" s="393"/>
      <c r="B49" s="129" t="s">
        <v>364</v>
      </c>
      <c r="C49" s="143" t="s">
        <v>365</v>
      </c>
      <c r="D49" s="144" t="s">
        <v>597</v>
      </c>
      <c r="E49" s="131" t="s">
        <v>174</v>
      </c>
      <c r="F49" s="132">
        <f t="shared" si="5"/>
        <v>0</v>
      </c>
      <c r="G49" s="132">
        <f t="shared" si="5"/>
        <v>0</v>
      </c>
      <c r="H49" s="132">
        <f t="shared" si="5"/>
        <v>0</v>
      </c>
      <c r="I49" s="308" t="s">
        <v>367</v>
      </c>
      <c r="J49" s="270">
        <f>J31</f>
        <v>0</v>
      </c>
      <c r="K49" s="132">
        <f t="shared" si="6"/>
        <v>0</v>
      </c>
      <c r="L49" s="132">
        <f t="shared" si="6"/>
        <v>0</v>
      </c>
      <c r="M49" s="132">
        <f t="shared" si="6"/>
        <v>0</v>
      </c>
      <c r="N49" s="132">
        <f t="shared" si="6"/>
        <v>0</v>
      </c>
      <c r="O49" s="132">
        <f t="shared" si="6"/>
        <v>0</v>
      </c>
      <c r="P49" s="132">
        <f t="shared" si="6"/>
        <v>0</v>
      </c>
      <c r="Q49" s="132">
        <f t="shared" si="6"/>
        <v>0</v>
      </c>
      <c r="R49" s="132">
        <f t="shared" si="6"/>
        <v>0</v>
      </c>
      <c r="S49" s="133" t="s">
        <v>368</v>
      </c>
    </row>
    <row r="50" spans="1:19" ht="66" customHeight="1" x14ac:dyDescent="0.25">
      <c r="A50" s="401" t="s">
        <v>598</v>
      </c>
      <c r="B50" s="117" t="s">
        <v>329</v>
      </c>
      <c r="C50" s="118" t="s">
        <v>330</v>
      </c>
      <c r="D50" s="119">
        <v>25</v>
      </c>
      <c r="E50" s="100" t="s">
        <v>83</v>
      </c>
      <c r="F50" s="120">
        <f t="shared" ref="F50:R50" si="7">IFERROR((F51/(F52+F53)),0)</f>
        <v>0</v>
      </c>
      <c r="G50" s="120">
        <f t="shared" si="7"/>
        <v>0</v>
      </c>
      <c r="H50" s="120">
        <f t="shared" si="7"/>
        <v>0</v>
      </c>
      <c r="I50" s="265">
        <f t="shared" si="7"/>
        <v>0</v>
      </c>
      <c r="J50" s="265">
        <f t="shared" si="7"/>
        <v>0</v>
      </c>
      <c r="K50" s="122">
        <f t="shared" si="7"/>
        <v>0</v>
      </c>
      <c r="L50" s="122">
        <f t="shared" si="7"/>
        <v>0</v>
      </c>
      <c r="M50" s="122">
        <f t="shared" si="7"/>
        <v>0</v>
      </c>
      <c r="N50" s="122">
        <f t="shared" si="7"/>
        <v>0</v>
      </c>
      <c r="O50" s="122">
        <f t="shared" si="7"/>
        <v>0</v>
      </c>
      <c r="P50" s="122">
        <f t="shared" si="7"/>
        <v>0</v>
      </c>
      <c r="Q50" s="122">
        <f t="shared" si="7"/>
        <v>0</v>
      </c>
      <c r="R50" s="122">
        <f t="shared" si="7"/>
        <v>0</v>
      </c>
      <c r="S50" s="98" t="s">
        <v>449</v>
      </c>
    </row>
    <row r="51" spans="1:19" ht="22.5" customHeight="1" x14ac:dyDescent="0.25">
      <c r="A51" s="392"/>
      <c r="B51" s="123" t="s">
        <v>331</v>
      </c>
      <c r="C51" s="127" t="s">
        <v>332</v>
      </c>
      <c r="D51" s="128" t="s">
        <v>599</v>
      </c>
      <c r="E51" s="105" t="s">
        <v>83</v>
      </c>
      <c r="F51" s="106">
        <v>0</v>
      </c>
      <c r="G51" s="106">
        <v>0</v>
      </c>
      <c r="H51" s="106">
        <v>0</v>
      </c>
      <c r="I51" s="309" t="s">
        <v>334</v>
      </c>
      <c r="J51" s="267"/>
      <c r="K51" s="106">
        <v>0</v>
      </c>
      <c r="L51" s="106">
        <v>0</v>
      </c>
      <c r="M51" s="106">
        <v>0</v>
      </c>
      <c r="N51" s="106">
        <v>0</v>
      </c>
      <c r="O51" s="106">
        <v>0</v>
      </c>
      <c r="P51" s="106">
        <v>0</v>
      </c>
      <c r="Q51" s="106">
        <v>0</v>
      </c>
      <c r="R51" s="106">
        <v>0</v>
      </c>
      <c r="S51" s="98" t="s">
        <v>335</v>
      </c>
    </row>
    <row r="52" spans="1:19" ht="22.5" customHeight="1" x14ac:dyDescent="0.25">
      <c r="A52" s="392"/>
      <c r="B52" s="123" t="s">
        <v>171</v>
      </c>
      <c r="C52" s="127" t="s">
        <v>172</v>
      </c>
      <c r="D52" s="128" t="s">
        <v>600</v>
      </c>
      <c r="E52" s="105" t="s">
        <v>174</v>
      </c>
      <c r="F52" s="106">
        <f t="shared" ref="F52:H53" si="8">F56</f>
        <v>0</v>
      </c>
      <c r="G52" s="106">
        <f t="shared" si="8"/>
        <v>0</v>
      </c>
      <c r="H52" s="106">
        <f t="shared" si="8"/>
        <v>1</v>
      </c>
      <c r="I52" s="299" t="s">
        <v>325</v>
      </c>
      <c r="J52" s="268">
        <f>'Прил_ПЭ_Базовая часть_расчет'!J27</f>
        <v>339.5</v>
      </c>
      <c r="K52" s="106">
        <f t="shared" ref="K52:R53" si="9">K56</f>
        <v>0</v>
      </c>
      <c r="L52" s="106">
        <f t="shared" si="9"/>
        <v>0</v>
      </c>
      <c r="M52" s="106">
        <f t="shared" si="9"/>
        <v>0</v>
      </c>
      <c r="N52" s="106">
        <f t="shared" si="9"/>
        <v>0</v>
      </c>
      <c r="O52" s="106">
        <f t="shared" si="9"/>
        <v>0</v>
      </c>
      <c r="P52" s="106">
        <f t="shared" si="9"/>
        <v>0</v>
      </c>
      <c r="Q52" s="106">
        <f t="shared" si="9"/>
        <v>0</v>
      </c>
      <c r="R52" s="106">
        <f t="shared" si="9"/>
        <v>0</v>
      </c>
      <c r="S52" s="98" t="s">
        <v>175</v>
      </c>
    </row>
    <row r="53" spans="1:19" ht="20.45" customHeight="1" thickBot="1" x14ac:dyDescent="0.3">
      <c r="A53" s="393"/>
      <c r="B53" s="129" t="s">
        <v>176</v>
      </c>
      <c r="C53" s="143" t="s">
        <v>177</v>
      </c>
      <c r="D53" s="144" t="s">
        <v>601</v>
      </c>
      <c r="E53" s="131" t="s">
        <v>174</v>
      </c>
      <c r="F53" s="132">
        <f t="shared" si="8"/>
        <v>0</v>
      </c>
      <c r="G53" s="132">
        <f t="shared" si="8"/>
        <v>0</v>
      </c>
      <c r="H53" s="132">
        <f t="shared" si="8"/>
        <v>1</v>
      </c>
      <c r="I53" s="310" t="s">
        <v>327</v>
      </c>
      <c r="J53" s="269">
        <f>'Прил_ПЭ_Базовая часть_расчет'!J28</f>
        <v>7.9</v>
      </c>
      <c r="K53" s="132">
        <f t="shared" si="9"/>
        <v>0</v>
      </c>
      <c r="L53" s="132">
        <f t="shared" si="9"/>
        <v>0</v>
      </c>
      <c r="M53" s="132">
        <f t="shared" si="9"/>
        <v>0</v>
      </c>
      <c r="N53" s="132">
        <f t="shared" si="9"/>
        <v>0</v>
      </c>
      <c r="O53" s="132">
        <f t="shared" si="9"/>
        <v>0</v>
      </c>
      <c r="P53" s="132">
        <f t="shared" si="9"/>
        <v>0</v>
      </c>
      <c r="Q53" s="132">
        <f t="shared" si="9"/>
        <v>0</v>
      </c>
      <c r="R53" s="132">
        <f t="shared" si="9"/>
        <v>0</v>
      </c>
      <c r="S53" s="133" t="s">
        <v>179</v>
      </c>
    </row>
    <row r="54" spans="1:19" ht="273.75" customHeight="1" x14ac:dyDescent="0.25">
      <c r="A54" s="399" t="s">
        <v>450</v>
      </c>
      <c r="B54" s="145" t="s">
        <v>602</v>
      </c>
      <c r="C54" s="146" t="s">
        <v>603</v>
      </c>
      <c r="D54" s="147">
        <v>18</v>
      </c>
      <c r="E54" s="147" t="s">
        <v>411</v>
      </c>
      <c r="F54" s="148">
        <f t="shared" ref="F54:R54" si="10">IFERROR((F55/(F56+F57)),0)</f>
        <v>0</v>
      </c>
      <c r="G54" s="148">
        <f t="shared" si="10"/>
        <v>0</v>
      </c>
      <c r="H54" s="148">
        <f t="shared" si="10"/>
        <v>4.5</v>
      </c>
      <c r="I54" s="273">
        <f t="shared" si="10"/>
        <v>0</v>
      </c>
      <c r="J54" s="273">
        <f t="shared" si="10"/>
        <v>0</v>
      </c>
      <c r="K54" s="149">
        <f t="shared" si="10"/>
        <v>0</v>
      </c>
      <c r="L54" s="149">
        <f t="shared" si="10"/>
        <v>0</v>
      </c>
      <c r="M54" s="149">
        <f t="shared" si="10"/>
        <v>0</v>
      </c>
      <c r="N54" s="149">
        <f t="shared" si="10"/>
        <v>0</v>
      </c>
      <c r="O54" s="149">
        <f t="shared" si="10"/>
        <v>0</v>
      </c>
      <c r="P54" s="149">
        <f t="shared" si="10"/>
        <v>0</v>
      </c>
      <c r="Q54" s="149">
        <f t="shared" si="10"/>
        <v>0</v>
      </c>
      <c r="R54" s="149">
        <f t="shared" si="10"/>
        <v>0</v>
      </c>
      <c r="S54" s="150" t="s">
        <v>604</v>
      </c>
    </row>
    <row r="55" spans="1:19" ht="110.25" customHeight="1" x14ac:dyDescent="0.25">
      <c r="A55" s="392"/>
      <c r="B55" s="151" t="s">
        <v>605</v>
      </c>
      <c r="C55" s="152" t="s">
        <v>414</v>
      </c>
      <c r="D55" s="153" t="s">
        <v>606</v>
      </c>
      <c r="E55" s="154" t="s">
        <v>411</v>
      </c>
      <c r="F55" s="155">
        <v>0</v>
      </c>
      <c r="G55" s="155">
        <v>0</v>
      </c>
      <c r="H55" s="155">
        <v>9</v>
      </c>
      <c r="I55" s="308" t="s">
        <v>607</v>
      </c>
      <c r="J55" s="263"/>
      <c r="K55" s="155">
        <v>0</v>
      </c>
      <c r="L55" s="155">
        <v>0</v>
      </c>
      <c r="M55" s="155">
        <v>0</v>
      </c>
      <c r="N55" s="155">
        <v>0</v>
      </c>
      <c r="O55" s="155">
        <v>0</v>
      </c>
      <c r="P55" s="155">
        <v>0</v>
      </c>
      <c r="Q55" s="155">
        <v>0</v>
      </c>
      <c r="R55" s="155">
        <v>0</v>
      </c>
      <c r="S55" s="156" t="s">
        <v>608</v>
      </c>
    </row>
    <row r="56" spans="1:19" ht="22.5" customHeight="1" x14ac:dyDescent="0.25">
      <c r="A56" s="392"/>
      <c r="B56" s="151" t="s">
        <v>171</v>
      </c>
      <c r="C56" s="152" t="s">
        <v>172</v>
      </c>
      <c r="D56" s="153" t="s">
        <v>609</v>
      </c>
      <c r="E56" s="154" t="s">
        <v>174</v>
      </c>
      <c r="F56" s="155">
        <v>0</v>
      </c>
      <c r="G56" s="155">
        <v>0</v>
      </c>
      <c r="H56" s="155">
        <v>1</v>
      </c>
      <c r="I56" s="299" t="s">
        <v>325</v>
      </c>
      <c r="J56" s="272">
        <f>'Прил_ПЭ_Базовая часть_расчет'!J27</f>
        <v>339.5</v>
      </c>
      <c r="K56" s="155">
        <v>0</v>
      </c>
      <c r="L56" s="155">
        <v>0</v>
      </c>
      <c r="M56" s="155">
        <v>0</v>
      </c>
      <c r="N56" s="155">
        <v>0</v>
      </c>
      <c r="O56" s="155">
        <v>0</v>
      </c>
      <c r="P56" s="155">
        <v>0</v>
      </c>
      <c r="Q56" s="155">
        <v>0</v>
      </c>
      <c r="R56" s="155">
        <v>0</v>
      </c>
      <c r="S56" s="156" t="s">
        <v>175</v>
      </c>
    </row>
    <row r="57" spans="1:19" ht="23.25" customHeight="1" thickBot="1" x14ac:dyDescent="0.3">
      <c r="A57" s="393"/>
      <c r="B57" s="157" t="s">
        <v>176</v>
      </c>
      <c r="C57" s="152" t="s">
        <v>177</v>
      </c>
      <c r="D57" s="158" t="s">
        <v>610</v>
      </c>
      <c r="E57" s="159" t="s">
        <v>174</v>
      </c>
      <c r="F57" s="160">
        <v>0</v>
      </c>
      <c r="G57" s="160">
        <v>0</v>
      </c>
      <c r="H57" s="160">
        <v>1</v>
      </c>
      <c r="I57" s="310" t="s">
        <v>327</v>
      </c>
      <c r="J57" s="272">
        <f>'Прил_ПЭ_Базовая часть_расчет'!J28</f>
        <v>7.9</v>
      </c>
      <c r="K57" s="160">
        <v>0</v>
      </c>
      <c r="L57" s="160">
        <v>0</v>
      </c>
      <c r="M57" s="160">
        <v>0</v>
      </c>
      <c r="N57" s="160">
        <v>0</v>
      </c>
      <c r="O57" s="160">
        <v>0</v>
      </c>
      <c r="P57" s="160">
        <v>0</v>
      </c>
      <c r="Q57" s="160">
        <v>0</v>
      </c>
      <c r="R57" s="160">
        <v>0</v>
      </c>
      <c r="S57" s="161" t="s">
        <v>179</v>
      </c>
    </row>
    <row r="58" spans="1:19" ht="205.5" customHeight="1" x14ac:dyDescent="0.25">
      <c r="A58" s="399" t="s">
        <v>451</v>
      </c>
      <c r="B58" s="162" t="s">
        <v>611</v>
      </c>
      <c r="C58" s="163" t="s">
        <v>612</v>
      </c>
      <c r="D58" s="164">
        <v>19</v>
      </c>
      <c r="E58" s="165" t="s">
        <v>411</v>
      </c>
      <c r="F58" s="166">
        <f t="shared" ref="F58:R58" si="11">IFERROR((F59/(F60+F61)),0)</f>
        <v>0</v>
      </c>
      <c r="G58" s="166">
        <f t="shared" si="11"/>
        <v>0</v>
      </c>
      <c r="H58" s="166">
        <f t="shared" si="11"/>
        <v>0</v>
      </c>
      <c r="I58" s="188">
        <f t="shared" si="11"/>
        <v>0</v>
      </c>
      <c r="J58" s="188">
        <f t="shared" si="11"/>
        <v>0</v>
      </c>
      <c r="K58" s="167">
        <f t="shared" si="11"/>
        <v>0</v>
      </c>
      <c r="L58" s="167">
        <f t="shared" si="11"/>
        <v>0</v>
      </c>
      <c r="M58" s="167">
        <f t="shared" si="11"/>
        <v>0</v>
      </c>
      <c r="N58" s="167">
        <f t="shared" si="11"/>
        <v>0</v>
      </c>
      <c r="O58" s="167">
        <f t="shared" si="11"/>
        <v>0</v>
      </c>
      <c r="P58" s="167">
        <f t="shared" si="11"/>
        <v>0</v>
      </c>
      <c r="Q58" s="167">
        <f t="shared" si="11"/>
        <v>0</v>
      </c>
      <c r="R58" s="167">
        <f t="shared" si="11"/>
        <v>0</v>
      </c>
      <c r="S58" s="156" t="s">
        <v>613</v>
      </c>
    </row>
    <row r="59" spans="1:19" ht="198" customHeight="1" x14ac:dyDescent="0.25">
      <c r="A59" s="392"/>
      <c r="B59" s="151" t="s">
        <v>614</v>
      </c>
      <c r="C59" s="152" t="s">
        <v>425</v>
      </c>
      <c r="D59" s="153" t="s">
        <v>615</v>
      </c>
      <c r="E59" s="154" t="s">
        <v>411</v>
      </c>
      <c r="F59" s="155">
        <v>0</v>
      </c>
      <c r="G59" s="155">
        <v>0</v>
      </c>
      <c r="H59" s="155">
        <v>0</v>
      </c>
      <c r="I59" s="308" t="s">
        <v>616</v>
      </c>
      <c r="J59" s="263"/>
      <c r="K59" s="155">
        <v>0</v>
      </c>
      <c r="L59" s="155">
        <v>0</v>
      </c>
      <c r="M59" s="155">
        <v>0</v>
      </c>
      <c r="N59" s="155">
        <v>0</v>
      </c>
      <c r="O59" s="155">
        <v>0</v>
      </c>
      <c r="P59" s="155">
        <v>0</v>
      </c>
      <c r="Q59" s="155">
        <v>0</v>
      </c>
      <c r="R59" s="155">
        <v>0</v>
      </c>
      <c r="S59" s="156" t="s">
        <v>617</v>
      </c>
    </row>
    <row r="60" spans="1:19" ht="22.5" customHeight="1" x14ac:dyDescent="0.25">
      <c r="A60" s="392"/>
      <c r="B60" s="151" t="s">
        <v>171</v>
      </c>
      <c r="C60" s="152" t="s">
        <v>172</v>
      </c>
      <c r="D60" s="153" t="s">
        <v>618</v>
      </c>
      <c r="E60" s="154" t="s">
        <v>174</v>
      </c>
      <c r="F60" s="155">
        <f t="shared" ref="F60:H61" si="12">F56</f>
        <v>0</v>
      </c>
      <c r="G60" s="155">
        <f t="shared" si="12"/>
        <v>0</v>
      </c>
      <c r="H60" s="155">
        <f t="shared" si="12"/>
        <v>1</v>
      </c>
      <c r="I60" s="299" t="s">
        <v>325</v>
      </c>
      <c r="J60" s="272">
        <f>'Прил_ПЭ_Базовая часть_расчет'!J27</f>
        <v>339.5</v>
      </c>
      <c r="K60" s="155">
        <f t="shared" ref="K60:R61" si="13">K56</f>
        <v>0</v>
      </c>
      <c r="L60" s="155">
        <f t="shared" si="13"/>
        <v>0</v>
      </c>
      <c r="M60" s="155">
        <f t="shared" si="13"/>
        <v>0</v>
      </c>
      <c r="N60" s="155">
        <f t="shared" si="13"/>
        <v>0</v>
      </c>
      <c r="O60" s="155">
        <f t="shared" si="13"/>
        <v>0</v>
      </c>
      <c r="P60" s="155">
        <f t="shared" si="13"/>
        <v>0</v>
      </c>
      <c r="Q60" s="155">
        <f t="shared" si="13"/>
        <v>0</v>
      </c>
      <c r="R60" s="155">
        <f t="shared" si="13"/>
        <v>0</v>
      </c>
      <c r="S60" s="156" t="s">
        <v>175</v>
      </c>
    </row>
    <row r="61" spans="1:19" ht="23.25" customHeight="1" thickBot="1" x14ac:dyDescent="0.3">
      <c r="A61" s="393"/>
      <c r="B61" s="157" t="s">
        <v>176</v>
      </c>
      <c r="C61" s="170" t="s">
        <v>177</v>
      </c>
      <c r="D61" s="171" t="s">
        <v>619</v>
      </c>
      <c r="E61" s="159" t="s">
        <v>174</v>
      </c>
      <c r="F61" s="160">
        <f t="shared" si="12"/>
        <v>0</v>
      </c>
      <c r="G61" s="160">
        <f t="shared" si="12"/>
        <v>0</v>
      </c>
      <c r="H61" s="160">
        <f t="shared" si="12"/>
        <v>1</v>
      </c>
      <c r="I61" s="310" t="s">
        <v>327</v>
      </c>
      <c r="J61" s="274">
        <f>'Прил_ПЭ_Базовая часть_расчет'!J28</f>
        <v>7.9</v>
      </c>
      <c r="K61" s="160">
        <f t="shared" si="13"/>
        <v>0</v>
      </c>
      <c r="L61" s="160">
        <f t="shared" si="13"/>
        <v>0</v>
      </c>
      <c r="M61" s="160">
        <f t="shared" si="13"/>
        <v>0</v>
      </c>
      <c r="N61" s="160">
        <f t="shared" si="13"/>
        <v>0</v>
      </c>
      <c r="O61" s="160">
        <f t="shared" si="13"/>
        <v>0</v>
      </c>
      <c r="P61" s="160">
        <f t="shared" si="13"/>
        <v>0</v>
      </c>
      <c r="Q61" s="160">
        <f t="shared" si="13"/>
        <v>0</v>
      </c>
      <c r="R61" s="160">
        <f t="shared" si="13"/>
        <v>0</v>
      </c>
      <c r="S61" s="161" t="s">
        <v>179</v>
      </c>
    </row>
  </sheetData>
  <sheetProtection algorithmName="SHA-512" hashValue="nbg9evjdrXgCn8ogJXMsW0v6gCefMWMTWCGXdJkK3DcZUrBxTDb/x/ADTNzkgP/FElLPHMrCfXI3N1I7q2VmaA==" saltValue="56JcloRmawhxLZj+aBKyZg==" spinCount="100000" sheet="1" objects="1" scenarios="1" formatColumns="0" formatRows="0"/>
  <autoFilter ref="B1:S53"/>
  <mergeCells count="9">
    <mergeCell ref="A54:A57"/>
    <mergeCell ref="A32:A36"/>
    <mergeCell ref="A58:A61"/>
    <mergeCell ref="A1:A2"/>
    <mergeCell ref="A37:A49"/>
    <mergeCell ref="A17:A31"/>
    <mergeCell ref="A8:A16"/>
    <mergeCell ref="A50:A53"/>
    <mergeCell ref="A3:A7"/>
  </mergeCells>
  <conditionalFormatting sqref="A3">
    <cfRule type="duplicateValues" dxfId="71" priority="52"/>
  </conditionalFormatting>
  <conditionalFormatting sqref="A8">
    <cfRule type="duplicateValues" dxfId="70" priority="48"/>
  </conditionalFormatting>
  <conditionalFormatting sqref="A17">
    <cfRule type="duplicateValues" dxfId="69" priority="46"/>
  </conditionalFormatting>
  <conditionalFormatting sqref="A32">
    <cfRule type="duplicateValues" dxfId="68" priority="38"/>
  </conditionalFormatting>
  <conditionalFormatting sqref="A37">
    <cfRule type="duplicateValues" dxfId="67" priority="36"/>
  </conditionalFormatting>
  <conditionalFormatting sqref="A50">
    <cfRule type="duplicateValues" dxfId="66" priority="27"/>
  </conditionalFormatting>
  <conditionalFormatting sqref="A54:B54">
    <cfRule type="duplicateValues" dxfId="65" priority="62"/>
  </conditionalFormatting>
  <conditionalFormatting sqref="A58:B58 B59">
    <cfRule type="duplicateValues" dxfId="64" priority="64"/>
  </conditionalFormatting>
  <conditionalFormatting sqref="B3:B5">
    <cfRule type="duplicateValues" dxfId="63" priority="65"/>
  </conditionalFormatting>
  <conditionalFormatting sqref="B6:B7">
    <cfRule type="duplicateValues" dxfId="62" priority="67"/>
  </conditionalFormatting>
  <conditionalFormatting sqref="B8">
    <cfRule type="duplicateValues" dxfId="61" priority="68"/>
  </conditionalFormatting>
  <conditionalFormatting sqref="B11:B13">
    <cfRule type="duplicateValues" dxfId="60" priority="50"/>
  </conditionalFormatting>
  <conditionalFormatting sqref="B9:B10 B14">
    <cfRule type="duplicateValues" dxfId="59" priority="55"/>
  </conditionalFormatting>
  <conditionalFormatting sqref="B15:B16">
    <cfRule type="duplicateValues" dxfId="58" priority="43"/>
  </conditionalFormatting>
  <conditionalFormatting sqref="B17">
    <cfRule type="duplicateValues" dxfId="57" priority="69"/>
  </conditionalFormatting>
  <conditionalFormatting sqref="B18:B25">
    <cfRule type="duplicateValues" dxfId="56" priority="203"/>
  </conditionalFormatting>
  <conditionalFormatting sqref="B28">
    <cfRule type="duplicateValues" dxfId="55" priority="40"/>
  </conditionalFormatting>
  <conditionalFormatting sqref="B26:B27 B29:B31">
    <cfRule type="duplicateValues" dxfId="54" priority="41"/>
  </conditionalFormatting>
  <conditionalFormatting sqref="B32">
    <cfRule type="duplicateValues" dxfId="53" priority="70"/>
  </conditionalFormatting>
  <conditionalFormatting sqref="B33:B34 B36">
    <cfRule type="duplicateValues" dxfId="52" priority="61"/>
  </conditionalFormatting>
  <conditionalFormatting sqref="B35">
    <cfRule type="duplicateValues" dxfId="51" priority="24"/>
  </conditionalFormatting>
  <conditionalFormatting sqref="B37">
    <cfRule type="duplicateValues" dxfId="50" priority="71"/>
  </conditionalFormatting>
  <conditionalFormatting sqref="B38:B42">
    <cfRule type="duplicateValues" dxfId="49" priority="37"/>
  </conditionalFormatting>
  <conditionalFormatting sqref="B43">
    <cfRule type="duplicateValues" dxfId="48" priority="33"/>
  </conditionalFormatting>
  <conditionalFormatting sqref="B46">
    <cfRule type="duplicateValues" dxfId="47" priority="30"/>
  </conditionalFormatting>
  <conditionalFormatting sqref="B44:B45 B47:B49">
    <cfRule type="duplicateValues" dxfId="46" priority="31"/>
  </conditionalFormatting>
  <conditionalFormatting sqref="B50">
    <cfRule type="duplicateValues" dxfId="45" priority="72"/>
  </conditionalFormatting>
  <conditionalFormatting sqref="B51">
    <cfRule type="duplicateValues" dxfId="44" priority="29"/>
  </conditionalFormatting>
  <conditionalFormatting sqref="B52">
    <cfRule type="duplicateValues" dxfId="43" priority="26"/>
  </conditionalFormatting>
  <conditionalFormatting sqref="B53">
    <cfRule type="duplicateValues" dxfId="42" priority="3"/>
  </conditionalFormatting>
  <conditionalFormatting sqref="B55:B57">
    <cfRule type="duplicateValues" dxfId="41" priority="63"/>
  </conditionalFormatting>
  <conditionalFormatting sqref="B60:B61">
    <cfRule type="duplicateValues" dxfId="40" priority="66"/>
  </conditionalFormatting>
  <conditionalFormatting sqref="C3:D5">
    <cfRule type="duplicateValues" dxfId="39" priority="58"/>
  </conditionalFormatting>
  <conditionalFormatting sqref="C6:D7">
    <cfRule type="duplicateValues" dxfId="38" priority="11"/>
  </conditionalFormatting>
  <conditionalFormatting sqref="C8:D8">
    <cfRule type="duplicateValues" dxfId="37" priority="49"/>
  </conditionalFormatting>
  <conditionalFormatting sqref="C9:D16">
    <cfRule type="duplicateValues" dxfId="36" priority="56"/>
  </conditionalFormatting>
  <conditionalFormatting sqref="C15:D16">
    <cfRule type="duplicateValues" dxfId="35" priority="44"/>
  </conditionalFormatting>
  <conditionalFormatting sqref="C17:D17">
    <cfRule type="duplicateValues" dxfId="34" priority="47"/>
  </conditionalFormatting>
  <conditionalFormatting sqref="C23:C25 D22">
    <cfRule type="duplicateValues" dxfId="33" priority="9"/>
  </conditionalFormatting>
  <conditionalFormatting sqref="C18:D18 C26:C29 D19:D22">
    <cfRule type="duplicateValues" dxfId="32" priority="45"/>
  </conditionalFormatting>
  <conditionalFormatting sqref="C26:C31">
    <cfRule type="duplicateValues" dxfId="31" priority="42"/>
  </conditionalFormatting>
  <conditionalFormatting sqref="C32:D32">
    <cfRule type="duplicateValues" dxfId="30" priority="39"/>
  </conditionalFormatting>
  <conditionalFormatting sqref="C33:D36">
    <cfRule type="duplicateValues" dxfId="29" priority="60"/>
  </conditionalFormatting>
  <conditionalFormatting sqref="C37:D37">
    <cfRule type="duplicateValues" dxfId="28" priority="23"/>
  </conditionalFormatting>
  <conditionalFormatting sqref="C38:D42">
    <cfRule type="duplicateValues" dxfId="27" priority="35"/>
  </conditionalFormatting>
  <conditionalFormatting sqref="C43:D49">
    <cfRule type="duplicateValues" dxfId="26" priority="34"/>
  </conditionalFormatting>
  <conditionalFormatting sqref="C44:D49">
    <cfRule type="duplicateValues" dxfId="25" priority="32"/>
  </conditionalFormatting>
  <conditionalFormatting sqref="C50:D50">
    <cfRule type="duplicateValues" dxfId="24" priority="28"/>
  </conditionalFormatting>
  <conditionalFormatting sqref="C51:D53">
    <cfRule type="duplicateValues" dxfId="23" priority="25"/>
  </conditionalFormatting>
  <conditionalFormatting sqref="C54:D54">
    <cfRule type="duplicateValues" dxfId="22" priority="54"/>
  </conditionalFormatting>
  <conditionalFormatting sqref="C55:D57">
    <cfRule type="duplicateValues" dxfId="21" priority="57"/>
  </conditionalFormatting>
  <conditionalFormatting sqref="C58:D58">
    <cfRule type="duplicateValues" dxfId="20" priority="53"/>
  </conditionalFormatting>
  <conditionalFormatting sqref="C59:D59">
    <cfRule type="duplicateValues" dxfId="19" priority="51"/>
  </conditionalFormatting>
  <conditionalFormatting sqref="C60:D61">
    <cfRule type="duplicateValues" dxfId="18" priority="10"/>
  </conditionalFormatting>
  <conditionalFormatting sqref="J4:J5 J9:J14 J18:J21 J23:J25 J29:J31 J33:J36 J38:J43 J51 J55 J59">
    <cfRule type="containsBlanks" dxfId="17" priority="1">
      <formula>LEN(TRIM(J4))=0</formula>
    </cfRule>
  </conditionalFormatting>
  <conditionalFormatting sqref="S3:S7">
    <cfRule type="duplicateValues" dxfId="16" priority="19"/>
  </conditionalFormatting>
  <conditionalFormatting sqref="S8">
    <cfRule type="duplicateValues" dxfId="15" priority="6"/>
  </conditionalFormatting>
  <conditionalFormatting sqref="S9:S16">
    <cfRule type="duplicateValues" dxfId="14" priority="18"/>
  </conditionalFormatting>
  <conditionalFormatting sqref="S17:S21 S23:S31">
    <cfRule type="duplicateValues" dxfId="13" priority="209"/>
  </conditionalFormatting>
  <conditionalFormatting sqref="S32:S36">
    <cfRule type="duplicateValues" dxfId="12" priority="13"/>
  </conditionalFormatting>
  <conditionalFormatting sqref="S37">
    <cfRule type="duplicateValues" dxfId="11" priority="5"/>
  </conditionalFormatting>
  <conditionalFormatting sqref="S38:S39 S41:S49">
    <cfRule type="duplicateValues" dxfId="10" priority="12"/>
  </conditionalFormatting>
  <conditionalFormatting sqref="S40">
    <cfRule type="duplicateValues" dxfId="9" priority="2"/>
  </conditionalFormatting>
  <conditionalFormatting sqref="S50">
    <cfRule type="duplicateValues" dxfId="8" priority="4"/>
  </conditionalFormatting>
  <conditionalFormatting sqref="S51">
    <cfRule type="duplicateValues" dxfId="7" priority="16"/>
  </conditionalFormatting>
  <conditionalFormatting sqref="S52:S53">
    <cfRule type="duplicateValues" dxfId="6" priority="17"/>
  </conditionalFormatting>
  <conditionalFormatting sqref="S54">
    <cfRule type="duplicateValues" dxfId="5" priority="8"/>
  </conditionalFormatting>
  <conditionalFormatting sqref="S55">
    <cfRule type="duplicateValues" dxfId="4" priority="21"/>
  </conditionalFormatting>
  <conditionalFormatting sqref="S56:S57">
    <cfRule type="duplicateValues" dxfId="3" priority="22"/>
  </conditionalFormatting>
  <conditionalFormatting sqref="S58">
    <cfRule type="duplicateValues" dxfId="2" priority="7"/>
  </conditionalFormatting>
  <conditionalFormatting sqref="S59">
    <cfRule type="duplicateValues" dxfId="1" priority="15"/>
  </conditionalFormatting>
  <conditionalFormatting sqref="S60:S61">
    <cfRule type="duplicateValues" dxfId="0" priority="20"/>
  </conditionalFormatting>
  <printOptions horizontalCentered="1"/>
  <pageMargins left="0.19685039370078741" right="0.19685039370078741" top="0.19685039370078741" bottom="0.19685039370078741" header="0.31496062992125978" footer="0.31496062992125978"/>
  <pageSetup paperSize="9" scale="5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Титул</vt:lpstr>
      <vt:lpstr>Прил_ПР</vt:lpstr>
      <vt:lpstr>Прил_ПР_Расчет</vt:lpstr>
      <vt:lpstr>Прил_ПЭ_Базовая часть</vt:lpstr>
      <vt:lpstr>Прил_ПЭ_Базовая часть_расчет</vt:lpstr>
      <vt:lpstr>Прил_5_1_ПЭ_Спецчасть_ИЛ</vt:lpstr>
      <vt:lpstr>Прил_5_1_ПЭ_Спецчасть_ИЛ_Расчет</vt:lpstr>
      <vt:lpstr>Прил_5_2_ПЭ_Спецчасть_ТиОЛ</vt:lpstr>
      <vt:lpstr>Прил_5_2_ПСпецчасть_ТиОЛ_Расчет</vt:lpstr>
      <vt:lpstr>Прил_5_1_ПЭ_Спецчасть_ИЛ_Расчет!Заголовки_для_печати</vt:lpstr>
      <vt:lpstr>Прил_5_2_ПСпецчасть_ТиОЛ_Расчет!Заголовки_для_печати</vt:lpstr>
      <vt:lpstr>'Прил_ПЭ_Базовая часть_расчет'!Заголовки_для_печати</vt:lpstr>
      <vt:lpstr>Прил_5_1_ПЭ_Спецчасть_ИЛ!Область_печати</vt:lpstr>
      <vt:lpstr>'Прил_ПЭ_Базовая часть'!Область_печати</vt:lpstr>
      <vt:lpstr>'Прил_ПЭ_Базовая часть_расчет'!Область_печати</vt:lpstr>
      <vt:lpstr>ПРГ1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SOCIOCENTER</dc:creator>
  <cp:lastModifiedBy>1</cp:lastModifiedBy>
  <cp:lastPrinted>2024-02-15T07:02:05Z</cp:lastPrinted>
  <dcterms:created xsi:type="dcterms:W3CDTF">2023-08-02T14:40:42Z</dcterms:created>
  <dcterms:modified xsi:type="dcterms:W3CDTF">2024-02-19T08:19:32Z</dcterms:modified>
</cp:coreProperties>
</file>